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arco\Quarentena\Embrapa\Planilha CompostCalc\"/>
    </mc:Choice>
  </mc:AlternateContent>
  <bookViews>
    <workbookView xWindow="19305" yWindow="-15" windowWidth="19110" windowHeight="12825" tabRatio="500"/>
  </bookViews>
  <sheets>
    <sheet name="HOME" sheetId="1" r:id="rId1"/>
    <sheet name="CONSIDERACOES" sheetId="2" r:id="rId2"/>
    <sheet name="CALCULO 2M" sheetId="3" r:id="rId3"/>
    <sheet name="CALCULO 3M" sheetId="4" r:id="rId4"/>
    <sheet name="TABELA" sheetId="5" r:id="rId5"/>
    <sheet name="CALCULO" sheetId="6" r:id="rId6"/>
    <sheet name="DETERMINACAO" sheetId="7" r:id="rId7"/>
    <sheet name="SOBRE" sheetId="8" r:id="rId8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3" l="1"/>
  <c r="J29" i="3"/>
  <c r="F23" i="6"/>
  <c r="F14" i="6"/>
  <c r="J13" i="6"/>
  <c r="J14" i="6"/>
  <c r="J30" i="6"/>
  <c r="J33" i="6"/>
  <c r="J32" i="6"/>
  <c r="J31" i="6"/>
  <c r="J23" i="6"/>
  <c r="J21" i="6"/>
  <c r="J22" i="6"/>
  <c r="F23" i="4" l="1"/>
  <c r="I24" i="4" l="1"/>
  <c r="W2" i="8"/>
  <c r="W2" i="7"/>
  <c r="W2" i="6"/>
  <c r="W2" i="5"/>
  <c r="W2" i="4"/>
  <c r="W2" i="3"/>
  <c r="W2" i="2"/>
  <c r="P23" i="7" l="1"/>
  <c r="P11" i="7" l="1"/>
  <c r="F33" i="6" l="1"/>
  <c r="O35" i="6" s="1"/>
  <c r="O25" i="6"/>
  <c r="O16" i="6"/>
  <c r="Q33" i="6"/>
  <c r="Q32" i="6"/>
  <c r="Q31" i="6"/>
  <c r="Q30" i="6"/>
  <c r="Q23" i="6"/>
  <c r="Q22" i="6"/>
  <c r="Q21" i="6"/>
  <c r="Q14" i="6"/>
  <c r="Q13" i="6"/>
  <c r="J36" i="4" l="1"/>
  <c r="J34" i="4"/>
  <c r="J33" i="4"/>
  <c r="J25" i="4"/>
  <c r="J23" i="4"/>
  <c r="J22" i="4"/>
  <c r="H24" i="4" l="1"/>
  <c r="F28" i="4" s="1"/>
  <c r="O24" i="4" s="1"/>
  <c r="F35" i="4"/>
  <c r="H35" i="4"/>
  <c r="J24" i="4" l="1"/>
  <c r="J35" i="4"/>
  <c r="H28" i="4" s="1"/>
  <c r="O35" i="4" s="1"/>
  <c r="O33" i="4" l="1"/>
  <c r="Q33" i="4" s="1"/>
  <c r="M35" i="6"/>
  <c r="Q35" i="6" s="1"/>
  <c r="I35" i="6"/>
  <c r="H35" i="6"/>
  <c r="M25" i="6"/>
  <c r="Q25" i="6" s="1"/>
  <c r="I25" i="6"/>
  <c r="H25" i="6"/>
  <c r="M16" i="6"/>
  <c r="Q16" i="6" s="1"/>
  <c r="I16" i="6"/>
  <c r="H16" i="6"/>
  <c r="J35" i="6" l="1"/>
  <c r="J16" i="6"/>
  <c r="J25" i="6"/>
  <c r="F31" i="3" l="1"/>
  <c r="M20" i="3" s="1"/>
  <c r="M21" i="3" s="1"/>
  <c r="G37" i="3" l="1"/>
  <c r="H31" i="3"/>
  <c r="P28" i="3" s="1"/>
  <c r="H21" i="3"/>
  <c r="H20" i="3"/>
  <c r="R28" i="3" l="1"/>
  <c r="P29" i="3"/>
  <c r="R29" i="3" s="1"/>
  <c r="M22" i="3"/>
  <c r="P30" i="3" l="1"/>
  <c r="I37" i="3"/>
  <c r="R30" i="3"/>
  <c r="O22" i="4"/>
  <c r="O23" i="4"/>
  <c r="O25" i="4" l="1"/>
  <c r="G42" i="4"/>
  <c r="Q35" i="4"/>
  <c r="O34" i="4"/>
  <c r="I42" i="4" s="1"/>
  <c r="O36" i="4" l="1"/>
  <c r="Q34" i="4"/>
  <c r="Q36" i="4" s="1"/>
</calcChain>
</file>

<file path=xl/sharedStrings.xml><?xml version="1.0" encoding="utf-8"?>
<sst xmlns="http://schemas.openxmlformats.org/spreadsheetml/2006/main" count="446" uniqueCount="191">
  <si>
    <t>Cálculo de compostagem</t>
  </si>
  <si>
    <t>Considerações sobre o cálculo de compostagem</t>
  </si>
  <si>
    <t>Cálculo de composto formulado com DOIS materias</t>
  </si>
  <si>
    <t>Cálculo de composto formulado com TRÊS materias</t>
  </si>
  <si>
    <t>Tabela de materiais</t>
  </si>
  <si>
    <t>Cálculo de misturas</t>
  </si>
  <si>
    <t>Determinação dos valores de densidade úmida e do teor de matéria seca</t>
  </si>
  <si>
    <t>Sobre</t>
  </si>
  <si>
    <t xml:space="preserve">Esta planilha destina-se a auxiliar no cálculo de compostagens formuladas com a mistura de dois ou mais materiais. </t>
  </si>
  <si>
    <t>Geralmente, recomenda-se que a relação C:N da mistura seja próxima de 30, podendo variar entre 25 e 35.</t>
  </si>
  <si>
    <t>Para que a mistura tenha um determinado valor de relação C:N, é necessário utilizar um ou mais materiais com relação C:N MAIOR que este valor, e obrigatoriamente, um ou mais materiais com relação C:N MENOR que este valor. Se os valores apresentados não seguirem este requisito, as células de entrada de dados e as células de resultados ficarão de cor vermelha, indicando que os dados utilizados não são válidos.</t>
  </si>
  <si>
    <t>Nas leiras de pequeno volume, as quantidades utilizadas das matérias-primas podem ser medidas com base na sua massa seca, pois é fácil pesá-las e mantê-las secas em local coberto. Mas nas leiras de grande volume, as proporções das matérias-primas geralmente são medidas em volume, pois isto facilita muito o sua montagem.</t>
  </si>
  <si>
    <t>Video sobre compostagem 100% vegetal</t>
  </si>
  <si>
    <t>Programa Dia de Campo na TV sobre compostagem vegetal</t>
  </si>
  <si>
    <t>Os valores contidos nas células de cor abóbora foram estimados com base nos dados já fornecidos, mas podem ser substituídos por valores obtidos pelos usuários.</t>
  </si>
  <si>
    <t>As células de cor verde apresentam os valores calculados.</t>
  </si>
  <si>
    <t>Relação C:N desejada =</t>
  </si>
  <si>
    <t>% C</t>
  </si>
  <si>
    <t>% N</t>
  </si>
  <si>
    <t>C:N</t>
  </si>
  <si>
    <t>% Matéria Seca</t>
  </si>
  <si>
    <t>Material 1</t>
  </si>
  <si>
    <t>Material 2</t>
  </si>
  <si>
    <t>Resultados:</t>
  </si>
  <si>
    <t>Massa Seca (%)</t>
  </si>
  <si>
    <t>Volume (%)</t>
  </si>
  <si>
    <t>Litros</t>
  </si>
  <si>
    <t xml:space="preserve">Soma = </t>
  </si>
  <si>
    <t>Conferência dos resultados realizado por um segundo método de cálculo</t>
  </si>
  <si>
    <t xml:space="preserve">Massa Seca </t>
  </si>
  <si>
    <t>Volume</t>
  </si>
  <si>
    <t>Relação C:N da mistura</t>
  </si>
  <si>
    <t>Quando se utiliza três materiais, é necessário fixar a proporção (em %) da mistura de dois destes materiais. Por isso, é necessário informar a proporção do Material 1 na mistura entre os Materiais 1 e 2.</t>
  </si>
  <si>
    <t>Proporção (%)</t>
  </si>
  <si>
    <t>Material 3</t>
  </si>
  <si>
    <t>Material de origem vegetal</t>
  </si>
  <si>
    <t>Nome</t>
  </si>
  <si>
    <t>Fonte</t>
  </si>
  <si>
    <t>Alface</t>
  </si>
  <si>
    <t>Amostras analisadas na Embrapa Agrobiologia</t>
  </si>
  <si>
    <t>Algodão</t>
  </si>
  <si>
    <t>Bagaço de cana</t>
  </si>
  <si>
    <t>Beterraba</t>
  </si>
  <si>
    <t>Braquiária</t>
  </si>
  <si>
    <t>Capim Elefante</t>
  </si>
  <si>
    <t>Casca de café</t>
  </si>
  <si>
    <t xml:space="preserve">Carmo, 2011. </t>
  </si>
  <si>
    <t>Pinheiro et al., 2013.</t>
  </si>
  <si>
    <t>Casca de café (lavador)</t>
  </si>
  <si>
    <t>Casca de café em coco</t>
  </si>
  <si>
    <t>Casca de coco</t>
  </si>
  <si>
    <t>Casca de pinus</t>
  </si>
  <si>
    <t>Casca de pinus (a)</t>
  </si>
  <si>
    <t>Casca de pinus b</t>
  </si>
  <si>
    <t>Fibra de coco</t>
  </si>
  <si>
    <t>Folha Flemingea</t>
  </si>
  <si>
    <t>Gliricídia 1 (Caule+peciolo+foliolo)</t>
  </si>
  <si>
    <t>Gliricídia 2 (peciolo+foliolo)</t>
  </si>
  <si>
    <t>Gliricídia 3 (Caule)</t>
  </si>
  <si>
    <t>Gliricídia 4 (peciolo)</t>
  </si>
  <si>
    <t>Gliricídia 5 (foliolo)</t>
  </si>
  <si>
    <t>Palha de Bambu</t>
  </si>
  <si>
    <t>Pergaminho de café</t>
  </si>
  <si>
    <t>Rúcula</t>
  </si>
  <si>
    <t>Serragem</t>
  </si>
  <si>
    <t>Serragem branca</t>
  </si>
  <si>
    <t>Serragem vermelha</t>
  </si>
  <si>
    <t>Tephrosia</t>
  </si>
  <si>
    <t>Titonia</t>
  </si>
  <si>
    <t>Estercos</t>
  </si>
  <si>
    <t>Cama de frango a</t>
  </si>
  <si>
    <t>Cama de frango b</t>
  </si>
  <si>
    <t>Cama de frango c</t>
  </si>
  <si>
    <t>Cama de frango d</t>
  </si>
  <si>
    <t>Cama de suíno a</t>
  </si>
  <si>
    <t>Cama de suíno b</t>
  </si>
  <si>
    <t>Esterco bovino</t>
  </si>
  <si>
    <t>Esterco de  bovino</t>
  </si>
  <si>
    <t>Melo et al., 2008.</t>
  </si>
  <si>
    <t>Esterco de aves</t>
  </si>
  <si>
    <t>Esterco de cavalo</t>
  </si>
  <si>
    <t>Esterco de codorna</t>
  </si>
  <si>
    <t xml:space="preserve">Esterco de codorna </t>
  </si>
  <si>
    <t>Esterco de codorna (a)</t>
  </si>
  <si>
    <t>Esterco de codorna b</t>
  </si>
  <si>
    <t>Esterco de galinha</t>
  </si>
  <si>
    <t>Esterco de galinha (a)</t>
  </si>
  <si>
    <t>Esterco de galinha 1</t>
  </si>
  <si>
    <t>Esterco de galinha 2</t>
  </si>
  <si>
    <t>Esterco de galinha b</t>
  </si>
  <si>
    <t>Esterco de galinha industrial</t>
  </si>
  <si>
    <t>Esterco de suíno</t>
  </si>
  <si>
    <t>Esterco seco (a)</t>
  </si>
  <si>
    <t>Esterco seco (b)</t>
  </si>
  <si>
    <t>Esterco úmido</t>
  </si>
  <si>
    <t>Esterco: galinha + codorna</t>
  </si>
  <si>
    <t>Farelos e tortas</t>
  </si>
  <si>
    <t>Farelo de Trigo</t>
  </si>
  <si>
    <t>Farinha de Trigo</t>
  </si>
  <si>
    <t>Torta de Mamona</t>
  </si>
  <si>
    <t>Outros tipos de material</t>
  </si>
  <si>
    <t>Açúcar</t>
  </si>
  <si>
    <t>Carvão</t>
  </si>
  <si>
    <t>Casca de café + esterco suíno</t>
  </si>
  <si>
    <t>Composto (a)</t>
  </si>
  <si>
    <t>Composto (b)</t>
  </si>
  <si>
    <t>Composto c</t>
  </si>
  <si>
    <t>Composto de dejetos de suínos</t>
  </si>
  <si>
    <t>Composto de lixo</t>
  </si>
  <si>
    <t>Composto e</t>
  </si>
  <si>
    <t>Composto f</t>
  </si>
  <si>
    <t>Composto g</t>
  </si>
  <si>
    <t>Composto SHIMEJI</t>
  </si>
  <si>
    <t>Composto SHIMEJI preto</t>
  </si>
  <si>
    <t>Fino de Carvão</t>
  </si>
  <si>
    <t>Lodo 1</t>
  </si>
  <si>
    <t>Lodo 2</t>
  </si>
  <si>
    <t>Lodo de biodigestor</t>
  </si>
  <si>
    <t>Lodo de esgoto a</t>
  </si>
  <si>
    <t>Lodo de esgoto b</t>
  </si>
  <si>
    <t>Lodo de esgoto c</t>
  </si>
  <si>
    <t>Lodo de esgoto compostado</t>
  </si>
  <si>
    <t>Maisena</t>
  </si>
  <si>
    <t>Papel Filtro</t>
  </si>
  <si>
    <t>Substrato</t>
  </si>
  <si>
    <t>Substrato comercial</t>
  </si>
  <si>
    <t>Turfa</t>
  </si>
  <si>
    <t>Vermicomposto</t>
  </si>
  <si>
    <t>Referências</t>
  </si>
  <si>
    <r>
      <rPr>
        <sz val="12"/>
        <color rgb="FF000000"/>
        <rFont val="Arial"/>
        <family val="2"/>
        <charset val="1"/>
      </rPr>
      <t xml:space="preserve">CARMO, D.L. </t>
    </r>
    <r>
      <rPr>
        <b/>
        <sz val="12"/>
        <color rgb="FF000000"/>
        <rFont val="Arial"/>
        <family val="2"/>
        <charset val="1"/>
      </rPr>
      <t>Quantificação e fator de conversão de carbono em matéria orgânica para resíduos orgânicos</t>
    </r>
    <r>
      <rPr>
        <sz val="12"/>
        <color rgb="FF000000"/>
        <rFont val="Arial"/>
        <family val="2"/>
        <charset val="1"/>
      </rPr>
      <t>. Dissertação (Mestrado). Lavras: UFLA, 2011. 49p.</t>
    </r>
  </si>
  <si>
    <r>
      <rPr>
        <sz val="12"/>
        <color rgb="FF000000"/>
        <rFont val="Arial"/>
        <family val="2"/>
        <charset val="1"/>
      </rPr>
      <t xml:space="preserve">PINHEIRO, G.L; SILVA, C.A.; LIMA, J.M.; COSTA, A.L.S. Ácidos orgânicos de baixa massa molar em solos e materiais orgânicos. </t>
    </r>
    <r>
      <rPr>
        <b/>
        <sz val="12"/>
        <color rgb="FF000000"/>
        <rFont val="Arial"/>
        <family val="2"/>
        <charset val="1"/>
      </rPr>
      <t>Química Nova</t>
    </r>
    <r>
      <rPr>
        <sz val="12"/>
        <color rgb="FF000000"/>
        <rFont val="Arial"/>
        <family val="2"/>
        <charset val="1"/>
      </rPr>
      <t>, v. 36, p. 413-418, 2013.</t>
    </r>
  </si>
  <si>
    <r>
      <rPr>
        <sz val="12"/>
        <color rgb="FF000000"/>
        <rFont val="Arial"/>
        <family val="2"/>
        <charset val="1"/>
      </rPr>
      <t xml:space="preserve">MELO, L.C.A.: SILVA, C.A.: DIAS, B.O. Caracterização da matriz orgânica de resíduos de origens diversificadas. </t>
    </r>
    <r>
      <rPr>
        <b/>
        <sz val="12"/>
        <color rgb="FF000000"/>
        <rFont val="Arial"/>
        <family val="2"/>
        <charset val="1"/>
      </rPr>
      <t>Revista Brasileira de Ciência de Solo</t>
    </r>
    <r>
      <rPr>
        <sz val="12"/>
        <color rgb="FF000000"/>
        <rFont val="Arial"/>
        <family val="2"/>
        <charset val="1"/>
      </rPr>
      <t>, v. 32, n. 1, p. 101-110, 2008.</t>
    </r>
  </si>
  <si>
    <t>As células de cor amarela devem, obrigatoriamente, ser preenchidas com os dados necessários para o cálculo da mistura.</t>
  </si>
  <si>
    <t>Mistura de DOIS materiais</t>
  </si>
  <si>
    <t>Mistura de TRÊS materiais</t>
  </si>
  <si>
    <t>Mistura de QUATRO materiais</t>
  </si>
  <si>
    <t>Material 4</t>
  </si>
  <si>
    <t>Densidade úmida</t>
  </si>
  <si>
    <t>Recomenda-se utilizar recipientes de 50 ou de 100 litros, previamente pesados. Preencher totalmente o recipiente com o material e depois pesar.</t>
  </si>
  <si>
    <t>Preencher as células amarelas abaixo com os valores observados:</t>
  </si>
  <si>
    <t>Volume do recipiente (litros) =</t>
  </si>
  <si>
    <t>Peso do recipiente vazio (kg) =</t>
  </si>
  <si>
    <t xml:space="preserve">Densidade úmida do material (kg/m3) = </t>
  </si>
  <si>
    <t>Peso do recipiente + material (kg) =</t>
  </si>
  <si>
    <t>Teor de matéria seca</t>
  </si>
  <si>
    <t>Após a pesagem do recipiente preenchido com o material (etapa anterior), deve-se coletar várias pequenas amostras, que devem ser colocadas em um balde e misturadas.</t>
  </si>
  <si>
    <t>Em seguida, deve-se coletar nesse balde uma amostra composta de aproximadamente 500 ml, que deve ser colocada dentro de uma saco de papel de 2,0 litros, previamente pesado.</t>
  </si>
  <si>
    <t>Pesar em seguida o saco de papel preenchido com o material úmido.</t>
  </si>
  <si>
    <t>Deixar o saco secando ao sol até que o material esteja totalmente seco.</t>
  </si>
  <si>
    <t>Pesar o saco preenchido com o material seco.</t>
  </si>
  <si>
    <t>Peso do saco vazio (gramas) =</t>
  </si>
  <si>
    <t>Peso do saco com o material úmido (gramas) =</t>
  </si>
  <si>
    <t xml:space="preserve">Teor de matéria seca (%) =  </t>
  </si>
  <si>
    <t>Peso do saco com o material seco (gramas) =</t>
  </si>
  <si>
    <t>Responsável</t>
  </si>
  <si>
    <t>Marco Antonio de Almeida Leal</t>
  </si>
  <si>
    <t>https://www.embrapa.br/equipe/-/empregado/322293/marco-antonio-de-almeida-leal</t>
  </si>
  <si>
    <t>Referências bibliográficas</t>
  </si>
  <si>
    <t>Petrolina: Embrapa Semi-Árido, 2001. (Instruções Técnicas da Embrapa Semi-Árido, 53).</t>
  </si>
  <si>
    <t>Embrapa Agrobiologia</t>
  </si>
  <si>
    <t>Rodovia BR-465, Km 7 (antiga Rodovia Rio/São Paulo)</t>
  </si>
  <si>
    <t>Bairro Ecologia Caixa Postal: 74.505 CEP: 23891-000 - Seropédica/RJ</t>
  </si>
  <si>
    <t xml:space="preserve">Fone: </t>
  </si>
  <si>
    <t>(21) 3441-1500 - Fax: (21) 2682-1230</t>
  </si>
  <si>
    <t>Site:</t>
  </si>
  <si>
    <t>https://www.embrapa.br/agrobiologia</t>
  </si>
  <si>
    <t xml:space="preserve">SAC: </t>
  </si>
  <si>
    <t>https://www.embrapa.br/fale-conosco</t>
  </si>
  <si>
    <t xml:space="preserve">Esta planilha calcula quais devem ser as proporções (em %) das diferentes matérias-primas que serão utilizadas na compostagem, de maneira que a mistura tenha a relação C:N escolhida pelo usuário. </t>
  </si>
  <si>
    <r>
      <t>Para que resultados dos cálculos possam ser apresentados com base nos volumes das matérias-primas, é necessário informar os valores de densidade seca, que podem ser calculados com base na densidade úmida e no teor de matéria seca de cada material. Orientações sobre como determinar estas características nos materiais que serão utilizados na compostagem podem ser obtidas na planilha "</t>
    </r>
    <r>
      <rPr>
        <b/>
        <sz val="12"/>
        <color rgb="FF005529"/>
        <rFont val="Arial"/>
        <family val="2"/>
      </rPr>
      <t>Determinação dos valores de densidade úmida e do teor de matéria seca</t>
    </r>
    <r>
      <rPr>
        <sz val="12"/>
        <color rgb="FF000000"/>
        <rFont val="Arial"/>
        <family val="2"/>
        <charset val="1"/>
      </rPr>
      <t>", que pode ser acessada pelo menu principal, ou pelo link abaixo:</t>
    </r>
  </si>
  <si>
    <r>
      <t xml:space="preserve">A metodologia de cálculo permite obter automaticamente um único resultado quando são utilizadas somente DUAS matérias-primas. Neste caso, o usuário deve utilizar a planilha </t>
    </r>
    <r>
      <rPr>
        <b/>
        <sz val="12"/>
        <color rgb="FF005529"/>
        <rFont val="Arial"/>
        <family val="2"/>
        <charset val="1"/>
      </rPr>
      <t xml:space="preserve">"Cálculo de composto formulado com dois materiais" </t>
    </r>
    <r>
      <rPr>
        <sz val="12"/>
        <color rgb="FF000000"/>
        <rFont val="Arial"/>
        <family val="2"/>
        <charset val="1"/>
      </rPr>
      <t>que pode ser acessada pelo menu principal.</t>
    </r>
  </si>
  <si>
    <r>
      <t xml:space="preserve">Quando se deseja utilizar TRÊS matérias-primas na mistura, é necessário determinar previamente a proporção entre duas delas. Neste caso, o usuário deve utilizar a planilha </t>
    </r>
    <r>
      <rPr>
        <b/>
        <sz val="12"/>
        <color rgb="FF005529"/>
        <rFont val="Arial"/>
        <family val="2"/>
        <charset val="1"/>
      </rPr>
      <t>"Cálculo de composto formulado com três materiais"</t>
    </r>
    <r>
      <rPr>
        <sz val="12"/>
        <color rgb="FF000000"/>
        <rFont val="Arial"/>
        <family val="2"/>
        <charset val="1"/>
      </rPr>
      <t xml:space="preserve"> que pode ser acessada pelo menu principal.</t>
    </r>
  </si>
  <si>
    <r>
      <t xml:space="preserve">Quando se deseja utilizar mais de TRÊS matérias-primas na mistura, será necessário calcular previamente os valores de relação C:N da mistura de duas ou mais dessas matérias-primas, e depois utilizar esses resultados para alimentar as planilhas, considerando a mistura como uma única matéria-prima. Para realizar esse cálculo, o usuário deve utilizar a planilha </t>
    </r>
    <r>
      <rPr>
        <b/>
        <sz val="12"/>
        <color rgb="FF005529"/>
        <rFont val="Arial"/>
        <family val="2"/>
        <charset val="1"/>
      </rPr>
      <t>"Cálculo de misturas"</t>
    </r>
    <r>
      <rPr>
        <sz val="12"/>
        <color rgb="FF000000"/>
        <rFont val="Arial"/>
        <family val="2"/>
        <charset val="1"/>
      </rPr>
      <t xml:space="preserve"> que pode ser acessada pelo menu principal.</t>
    </r>
  </si>
  <si>
    <t>Cálculo das proporções em %</t>
  </si>
  <si>
    <r>
      <t>Densidade Úmida (kg/m</t>
    </r>
    <r>
      <rPr>
        <b/>
        <vertAlign val="superscript"/>
        <sz val="12"/>
        <color rgb="FF000000"/>
        <rFont val="Arial"/>
        <family val="2"/>
      </rPr>
      <t>3</t>
    </r>
    <r>
      <rPr>
        <b/>
        <sz val="12"/>
        <color rgb="FF000000"/>
        <rFont val="Arial"/>
        <family val="2"/>
        <charset val="1"/>
      </rPr>
      <t>)</t>
    </r>
  </si>
  <si>
    <r>
      <t>Densidade Seca (kg/m</t>
    </r>
    <r>
      <rPr>
        <b/>
        <vertAlign val="superscript"/>
        <sz val="12"/>
        <color rgb="FF000000"/>
        <rFont val="Arial"/>
        <family val="2"/>
      </rPr>
      <t>3</t>
    </r>
    <r>
      <rPr>
        <b/>
        <sz val="12"/>
        <color rgb="FF000000"/>
        <rFont val="Arial"/>
        <family val="2"/>
        <charset val="1"/>
      </rPr>
      <t>)</t>
    </r>
  </si>
  <si>
    <t xml:space="preserve">  Os valores contidos nas células de cor abóbora foram estimados com base nos dados já fornecidos, mas podem ser substituídos por valores obtidos pelos usuários.</t>
  </si>
  <si>
    <t xml:space="preserve">  As células de cor verde apresentam os valores calculados.</t>
  </si>
  <si>
    <t xml:space="preserve">  Se as células ficarem da cor vermelha, é um alerta sobre a impossibilidade da realização do cálculo com os valores fornecidos.</t>
  </si>
  <si>
    <t xml:space="preserve">  As células de cor amarela devem, obrigatoriamente, ser preenchidas com os dados necessários para o cálculo da compostagem.</t>
  </si>
  <si>
    <t>Mistura 1+2</t>
  </si>
  <si>
    <t>Mistura 1+2+3</t>
  </si>
  <si>
    <t>Mistura 1+2+3+4</t>
  </si>
  <si>
    <t>Calculo das proporções também em volume</t>
  </si>
  <si>
    <r>
      <t>Antes de iniciar os cálculos, recomenda-se que o usuário leia atentamente as instruções contidas na planilha "</t>
    </r>
    <r>
      <rPr>
        <b/>
        <sz val="14"/>
        <color rgb="FF005529"/>
        <rFont val="Arial"/>
        <family val="2"/>
      </rPr>
      <t>Considerações sobre o cálculo de compostagens</t>
    </r>
    <r>
      <rPr>
        <sz val="14"/>
        <color rgb="FF000000"/>
        <rFont val="Arial"/>
        <family val="2"/>
        <charset val="1"/>
      </rPr>
      <t>", que pode ser acessada pelo menu principal, ou pelo link abaixo:</t>
    </r>
  </si>
  <si>
    <r>
      <t xml:space="preserve">GOMES, T.C.A.; SILVA, J.A.M.; SILVA, M.S.L  </t>
    </r>
    <r>
      <rPr>
        <i/>
        <sz val="14"/>
        <color rgb="FF000000"/>
        <rFont val="Arial"/>
        <family val="2"/>
        <charset val="1"/>
      </rPr>
      <t>Preparo de composto orgânico na pequena propriedade rural</t>
    </r>
    <r>
      <rPr>
        <sz val="14"/>
        <color rgb="FF000000"/>
        <rFont val="Arial"/>
        <family val="2"/>
        <charset val="1"/>
      </rPr>
      <t>.</t>
    </r>
  </si>
  <si>
    <t>Volume desejado (litros) =</t>
  </si>
  <si>
    <t xml:space="preserve">Mais informações da Embrapa sobre compostagem podem ser obtidas por meio dos seguintes links: </t>
  </si>
  <si>
    <t>CompostCalc Excel (v. 2.7  01nov18)</t>
  </si>
  <si>
    <r>
      <t xml:space="preserve">Informações sobre os teores de C e de N de diversos materiais que podem ser utilizados em compostagens podem ser obtidos na planilha </t>
    </r>
    <r>
      <rPr>
        <b/>
        <sz val="12"/>
        <color rgb="FF006F35"/>
        <rFont val="Arial"/>
        <family val="2"/>
      </rPr>
      <t>"</t>
    </r>
    <r>
      <rPr>
        <b/>
        <sz val="12"/>
        <color rgb="FF005529"/>
        <rFont val="Arial"/>
        <family val="2"/>
      </rPr>
      <t>Tabela de materiais</t>
    </r>
    <r>
      <rPr>
        <sz val="12"/>
        <color rgb="FF000000"/>
        <rFont val="Arial"/>
        <family val="2"/>
        <charset val="1"/>
      </rPr>
      <t xml:space="preserve">", que pode ser acessada pelo menu principal, ou pelo link abaixo: </t>
    </r>
  </si>
  <si>
    <t>Para realizar o cálculo da relação C:N da mistura, é necessário informar os teores de C e de N dos materiais utilizados na mistura. Portanto, não é possível calcular com precisão a relação C:N da mistura apenas com base nos valores da relação C:N dos materiais utilizados na mistura.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</si>
</sst>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8">
    <font>
      <sz val="11"/>
      <color rgb="FF000000"/>
      <name val="Calibri"/>
      <family val="2"/>
      <charset val="1"/>
    </font>
    <font>
      <b/>
      <sz val="26"/>
      <color rgb="FFFFFFFF"/>
      <name val="Arial"/>
      <family val="2"/>
      <charset val="1"/>
    </font>
    <font>
      <b/>
      <sz val="36"/>
      <color rgb="FFFFFFFF"/>
      <name val="Arial"/>
      <family val="2"/>
      <charset val="1"/>
    </font>
    <font>
      <b/>
      <i/>
      <sz val="9"/>
      <color rgb="FFFFFFFF"/>
      <name val="Arial"/>
      <family val="2"/>
      <charset val="1"/>
    </font>
    <font>
      <b/>
      <sz val="9"/>
      <color rgb="FFFFFFFF"/>
      <name val="Arial"/>
      <family val="2"/>
      <charset val="1"/>
    </font>
    <font>
      <sz val="14"/>
      <color rgb="FF000000"/>
      <name val="Arial"/>
      <family val="2"/>
      <charset val="1"/>
    </font>
    <font>
      <b/>
      <sz val="14"/>
      <color rgb="FFFFFFFF"/>
      <name val="Arial"/>
      <family val="2"/>
      <charset val="1"/>
    </font>
    <font>
      <b/>
      <u/>
      <sz val="14"/>
      <color rgb="FFFFFFFF"/>
      <name val="Arial"/>
      <family val="2"/>
      <charset val="1"/>
    </font>
    <font>
      <u/>
      <sz val="11"/>
      <color rgb="FF0000FF"/>
      <name val="Calibri"/>
      <family val="2"/>
      <charset val="1"/>
    </font>
    <font>
      <sz val="12"/>
      <color rgb="FF000000"/>
      <name val="Arial"/>
      <family val="2"/>
      <charset val="1"/>
    </font>
    <font>
      <b/>
      <sz val="12"/>
      <color rgb="FF005529"/>
      <name val="Arial"/>
      <family val="2"/>
      <charset val="1"/>
    </font>
    <font>
      <b/>
      <u/>
      <sz val="12"/>
      <color rgb="FF005529"/>
      <name val="Arial"/>
      <family val="2"/>
      <charset val="1"/>
    </font>
    <font>
      <sz val="12"/>
      <color rgb="FF000000"/>
      <name val="AriL"/>
      <charset val="1"/>
    </font>
    <font>
      <b/>
      <sz val="12"/>
      <color rgb="FF000000"/>
      <name val="Arial"/>
      <family val="2"/>
      <charset val="1"/>
    </font>
    <font>
      <b/>
      <sz val="14"/>
      <color rgb="FF006F35"/>
      <name val="Arial"/>
      <family val="2"/>
      <charset val="1"/>
    </font>
    <font>
      <b/>
      <sz val="12"/>
      <color rgb="FFFFFFFF"/>
      <name val="Arial"/>
      <family val="2"/>
      <charset val="1"/>
    </font>
    <font>
      <b/>
      <sz val="12"/>
      <color rgb="FF000000"/>
      <name val="Arial"/>
      <family val="2"/>
    </font>
    <font>
      <b/>
      <sz val="12"/>
      <color rgb="FF006F35"/>
      <name val="Arial"/>
      <family val="2"/>
    </font>
    <font>
      <b/>
      <sz val="12"/>
      <color rgb="FF005529"/>
      <name val="Arial"/>
      <family val="2"/>
    </font>
    <font>
      <b/>
      <vertAlign val="superscript"/>
      <sz val="12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rgb="FF000000"/>
      <name val="AriL"/>
    </font>
    <font>
      <sz val="12"/>
      <color rgb="FF000000"/>
      <name val="Arial"/>
      <family val="2"/>
    </font>
    <font>
      <b/>
      <sz val="14"/>
      <color rgb="FF005529"/>
      <name val="Arial"/>
      <family val="2"/>
    </font>
    <font>
      <sz val="14"/>
      <color rgb="FF000000"/>
      <name val="Calibri"/>
      <family val="2"/>
      <charset val="1"/>
    </font>
    <font>
      <b/>
      <u/>
      <sz val="14"/>
      <color rgb="FF005529"/>
      <name val="Arial"/>
      <family val="2"/>
      <charset val="1"/>
    </font>
    <font>
      <b/>
      <sz val="14"/>
      <color rgb="FF005529"/>
      <name val="Arial"/>
      <family val="2"/>
      <charset val="1"/>
    </font>
    <font>
      <i/>
      <sz val="14"/>
      <color rgb="FF000000"/>
      <name val="Arial"/>
      <family val="2"/>
      <charset val="1"/>
    </font>
  </fonts>
  <fills count="20">
    <fill>
      <patternFill patternType="none"/>
    </fill>
    <fill>
      <patternFill patternType="gray125"/>
    </fill>
    <fill>
      <patternFill patternType="solid">
        <fgColor rgb="FF005529"/>
        <bgColor rgb="FF006F35"/>
      </patternFill>
    </fill>
    <fill>
      <patternFill patternType="solid">
        <fgColor rgb="FF6E867D"/>
        <bgColor rgb="FF969696"/>
      </patternFill>
    </fill>
    <fill>
      <patternFill patternType="solid">
        <fgColor rgb="FF006F35"/>
        <bgColor rgb="FF005529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9900"/>
      </patternFill>
    </fill>
    <fill>
      <patternFill patternType="solid">
        <fgColor rgb="FF92D050"/>
        <bgColor rgb="FFC3D69B"/>
      </patternFill>
    </fill>
    <fill>
      <patternFill patternType="solid">
        <fgColor rgb="FFFF0000"/>
        <bgColor rgb="FF993300"/>
      </patternFill>
    </fill>
    <fill>
      <patternFill patternType="solid">
        <fgColor rgb="FFEBF1DE"/>
        <bgColor rgb="FFFFFFFF"/>
      </patternFill>
    </fill>
    <fill>
      <patternFill patternType="solid">
        <fgColor rgb="FFC3D69B"/>
        <bgColor rgb="FFFFCC99"/>
      </patternFill>
    </fill>
    <fill>
      <patternFill patternType="solid">
        <fgColor rgb="FF8EB4E3"/>
        <bgColor rgb="FF9999FF"/>
      </patternFill>
    </fill>
    <fill>
      <patternFill patternType="solid">
        <fgColor rgb="FF92D050"/>
        <bgColor rgb="FFFFCC99"/>
      </patternFill>
    </fill>
    <fill>
      <patternFill patternType="solid">
        <fgColor rgb="FFEBF1DE"/>
        <bgColor indexed="64"/>
      </patternFill>
    </fill>
    <fill>
      <patternFill patternType="solid">
        <fgColor rgb="FFEBF1DE"/>
        <bgColor rgb="FFFFCC99"/>
      </patternFill>
    </fill>
    <fill>
      <patternFill patternType="solid">
        <fgColor rgb="FF92D050"/>
        <bgColor rgb="FFFFFF00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FF9900"/>
      </patternFill>
    </fill>
    <fill>
      <patternFill patternType="solid">
        <fgColor rgb="FFEBF1DE"/>
        <bgColor rgb="FFFFFF00"/>
      </patternFill>
    </fill>
    <fill>
      <patternFill patternType="solid">
        <fgColor rgb="FF92D050"/>
        <bgColor rgb="FF008080"/>
      </patternFill>
    </fill>
  </fills>
  <borders count="64">
    <border>
      <left/>
      <right/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/>
      <right/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/>
      <bottom/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/>
      <top/>
      <bottom style="thin">
        <color rgb="FFC3D69B"/>
      </bottom>
      <diagonal/>
    </border>
    <border>
      <left/>
      <right/>
      <top style="thin">
        <color rgb="FFC3D69B"/>
      </top>
      <bottom style="thin">
        <color rgb="FFC3D69B"/>
      </bottom>
      <diagonal/>
    </border>
    <border>
      <left/>
      <right/>
      <top style="thin">
        <color rgb="FFC3D69B"/>
      </top>
      <bottom style="medium">
        <color rgb="FF006F35"/>
      </bottom>
      <diagonal/>
    </border>
    <border>
      <left/>
      <right/>
      <top/>
      <bottom style="medium">
        <color rgb="FF006F35"/>
      </bottom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rgb="FFFFFFFF"/>
      </left>
      <right/>
      <top style="medium">
        <color theme="0"/>
      </top>
      <bottom style="medium">
        <color rgb="FFFFFFFF"/>
      </bottom>
      <diagonal/>
    </border>
    <border>
      <left/>
      <right style="medium">
        <color rgb="FFFFFFFF"/>
      </right>
      <top style="medium">
        <color theme="0"/>
      </top>
      <bottom style="medium">
        <color rgb="FFFFFFFF"/>
      </bottom>
      <diagonal/>
    </border>
    <border>
      <left/>
      <right/>
      <top style="medium">
        <color theme="0"/>
      </top>
      <bottom style="medium">
        <color rgb="FFFFFFFF"/>
      </bottom>
      <diagonal/>
    </border>
    <border>
      <left/>
      <right style="medium">
        <color rgb="FFFFFFFF"/>
      </right>
      <top style="medium">
        <color theme="0"/>
      </top>
      <bottom/>
      <diagonal/>
    </border>
    <border>
      <left style="medium">
        <color rgb="FFFFFFFF"/>
      </left>
      <right/>
      <top style="medium">
        <color theme="0"/>
      </top>
      <bottom/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rgb="FFFFFFFF"/>
      </right>
      <top/>
      <bottom style="medium">
        <color theme="0"/>
      </bottom>
      <diagonal/>
    </border>
    <border>
      <left style="medium">
        <color rgb="FFFFFFFF"/>
      </left>
      <right style="medium">
        <color rgb="FFFFFFFF"/>
      </right>
      <top/>
      <bottom style="medium">
        <color theme="0"/>
      </bottom>
      <diagonal/>
    </border>
    <border>
      <left style="medium">
        <color theme="0"/>
      </left>
      <right style="thick">
        <color rgb="FFEBF1DE"/>
      </right>
      <top style="medium">
        <color theme="0"/>
      </top>
      <bottom style="medium">
        <color theme="0"/>
      </bottom>
      <diagonal/>
    </border>
    <border>
      <left style="medium">
        <color rgb="FFFFFFFF"/>
      </left>
      <right style="thick">
        <color rgb="FFEBF1DE"/>
      </right>
      <top/>
      <bottom/>
      <diagonal/>
    </border>
    <border>
      <left/>
      <right/>
      <top/>
      <bottom style="thick">
        <color rgb="FFEBF1DE"/>
      </bottom>
      <diagonal/>
    </border>
    <border>
      <left style="thick">
        <color rgb="FFEBF1DE"/>
      </left>
      <right style="thick">
        <color rgb="FFEBF1DE"/>
      </right>
      <top style="thick">
        <color rgb="FFEBF1DE"/>
      </top>
      <bottom style="thick">
        <color rgb="FFEBF1DE"/>
      </bottom>
      <diagonal/>
    </border>
    <border>
      <left style="thick">
        <color rgb="FFEBF1DE"/>
      </left>
      <right style="thick">
        <color rgb="FFEBF1DE"/>
      </right>
      <top/>
      <bottom style="thick">
        <color rgb="FFEBF1DE"/>
      </bottom>
      <diagonal/>
    </border>
    <border>
      <left style="thick">
        <color rgb="FFEBF1DE"/>
      </left>
      <right/>
      <top style="thick">
        <color rgb="FFEBF1DE"/>
      </top>
      <bottom style="thick">
        <color rgb="FFEBF1DE"/>
      </bottom>
      <diagonal/>
    </border>
    <border>
      <left/>
      <right style="thick">
        <color rgb="FFEBF1DE"/>
      </right>
      <top style="thick">
        <color rgb="FFEBF1DE"/>
      </top>
      <bottom style="thick">
        <color rgb="FFEBF1DE"/>
      </bottom>
      <diagonal/>
    </border>
    <border>
      <left/>
      <right style="thick">
        <color rgb="FFEBF1DE"/>
      </right>
      <top/>
      <bottom/>
      <diagonal/>
    </border>
    <border>
      <left style="medium">
        <color rgb="FFFFFFFF"/>
      </left>
      <right style="thick">
        <color rgb="FFEBF1DE"/>
      </right>
      <top/>
      <bottom style="medium">
        <color rgb="FFFFFFFF"/>
      </bottom>
      <diagonal/>
    </border>
    <border>
      <left style="medium">
        <color rgb="FFFFFFFF"/>
      </left>
      <right style="thick">
        <color rgb="FFEBF1DE"/>
      </right>
      <top style="medium">
        <color rgb="FFFFFFFF"/>
      </top>
      <bottom/>
      <diagonal/>
    </border>
    <border>
      <left/>
      <right style="thick">
        <color rgb="FFEBF1DE"/>
      </right>
      <top/>
      <bottom style="medium">
        <color rgb="FFFFFFFF"/>
      </bottom>
      <diagonal/>
    </border>
    <border>
      <left/>
      <right style="thick">
        <color rgb="FFEBF1DE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thick">
        <color rgb="FFEBF1DE"/>
      </right>
      <top style="medium">
        <color rgb="FFFFFFFF"/>
      </top>
      <bottom style="thick">
        <color rgb="FFEBF1DE"/>
      </bottom>
      <diagonal/>
    </border>
    <border>
      <left style="medium">
        <color rgb="FFFFFFFF"/>
      </left>
      <right/>
      <top style="medium">
        <color rgb="FFFFFFFF"/>
      </top>
      <bottom style="thick">
        <color rgb="FFEBF1DE"/>
      </bottom>
      <diagonal/>
    </border>
    <border>
      <left/>
      <right style="medium">
        <color rgb="FFFFFFFF"/>
      </right>
      <top style="medium">
        <color rgb="FFFFFFFF"/>
      </top>
      <bottom style="thick">
        <color rgb="FFEBF1DE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ck">
        <color rgb="FFEBF1DE"/>
      </bottom>
      <diagonal/>
    </border>
    <border>
      <left style="medium">
        <color rgb="FFFFFFFF"/>
      </left>
      <right style="medium">
        <color rgb="FFFFFFFF"/>
      </right>
      <top/>
      <bottom style="thick">
        <color rgb="FFEBF1DE"/>
      </bottom>
      <diagonal/>
    </border>
    <border>
      <left style="medium">
        <color rgb="FFFFFFFF"/>
      </left>
      <right/>
      <top/>
      <bottom style="thick">
        <color rgb="FFEBF1DE"/>
      </bottom>
      <diagonal/>
    </border>
    <border>
      <left style="medium">
        <color theme="0"/>
      </left>
      <right style="thick">
        <color rgb="FFEBF1DE"/>
      </right>
      <top style="medium">
        <color theme="0"/>
      </top>
      <bottom style="thick">
        <color rgb="FFEBF1DE"/>
      </bottom>
      <diagonal/>
    </border>
    <border>
      <left/>
      <right style="thick">
        <color rgb="FFEBF1DE"/>
      </right>
      <top style="medium">
        <color rgb="FFFFFFFF"/>
      </top>
      <bottom style="thick">
        <color rgb="FFEBF1DE"/>
      </bottom>
      <diagonal/>
    </border>
    <border>
      <left style="medium">
        <color theme="0"/>
      </left>
      <right style="thick">
        <color rgb="FFEBF1DE"/>
      </right>
      <top/>
      <bottom style="medium">
        <color theme="0"/>
      </bottom>
      <diagonal/>
    </border>
    <border>
      <left style="thick">
        <color rgb="FFEBF1DE"/>
      </left>
      <right style="medium">
        <color rgb="FFFFFFFF"/>
      </right>
      <top/>
      <bottom style="medium">
        <color theme="0"/>
      </bottom>
      <diagonal/>
    </border>
    <border>
      <left style="thick">
        <color rgb="FFEBF1DE"/>
      </left>
      <right style="medium">
        <color rgb="FFFFFFFF"/>
      </right>
      <top/>
      <bottom style="medium">
        <color rgb="FFFFFFFF"/>
      </bottom>
      <diagonal/>
    </border>
    <border>
      <left style="thick">
        <color rgb="FFEBF1DE"/>
      </left>
      <right/>
      <top/>
      <bottom style="medium">
        <color rgb="FFFFFFFF"/>
      </bottom>
      <diagonal/>
    </border>
    <border>
      <left/>
      <right style="thick">
        <color rgb="FFEBF1DE"/>
      </right>
      <top style="medium">
        <color theme="0"/>
      </top>
      <bottom style="medium">
        <color rgb="FFFFFFFF"/>
      </bottom>
      <diagonal/>
    </border>
    <border>
      <left/>
      <right style="thick">
        <color rgb="FFEBF1DE"/>
      </right>
      <top style="medium">
        <color theme="0"/>
      </top>
      <bottom/>
      <diagonal/>
    </border>
    <border>
      <left style="medium">
        <color rgb="FFFFFFFF"/>
      </left>
      <right style="thick">
        <color rgb="FFEBF1DE"/>
      </right>
      <top/>
      <bottom style="medium">
        <color theme="0"/>
      </bottom>
      <diagonal/>
    </border>
    <border>
      <left style="medium">
        <color rgb="FFFFFFFF"/>
      </left>
      <right/>
      <top style="medium">
        <color theme="0"/>
      </top>
      <bottom style="thick">
        <color rgb="FFEBF1DE"/>
      </bottom>
      <diagonal/>
    </border>
    <border>
      <left style="thick">
        <color rgb="FFEBF1DE"/>
      </left>
      <right/>
      <top style="medium">
        <color rgb="FFFFFFFF"/>
      </top>
      <bottom style="medium">
        <color rgb="FFFFFFFF"/>
      </bottom>
      <diagonal/>
    </border>
    <border>
      <left style="thick">
        <color rgb="FFEBF1DE"/>
      </left>
      <right/>
      <top style="medium">
        <color rgb="FFFFFFFF"/>
      </top>
      <bottom/>
      <diagonal/>
    </border>
    <border>
      <left style="thick">
        <color rgb="FFEBF1DE"/>
      </left>
      <right/>
      <top/>
      <bottom/>
      <diagonal/>
    </border>
    <border>
      <left/>
      <right/>
      <top style="medium">
        <color rgb="FFFFFFFF"/>
      </top>
      <bottom style="thick">
        <color rgb="FFEBF1DE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0" fontId="8" fillId="0" borderId="0" applyBorder="0" applyProtection="0"/>
  </cellStyleXfs>
  <cellXfs count="268">
    <xf numFmtId="0" fontId="0" fillId="0" borderId="0" xfId="0"/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5" fillId="0" borderId="0" xfId="0" applyFont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0" fontId="0" fillId="0" borderId="0" xfId="0" applyAlignment="1"/>
    <xf numFmtId="0" fontId="9" fillId="0" borderId="0" xfId="0" applyFont="1" applyAlignment="1"/>
    <xf numFmtId="0" fontId="6" fillId="4" borderId="0" xfId="0" applyFont="1" applyFill="1" applyAlignment="1">
      <alignment horizontal="left" vertical="top" wrapText="1"/>
    </xf>
    <xf numFmtId="0" fontId="0" fillId="0" borderId="0" xfId="0" applyAlignment="1">
      <alignment horizontal="left" vertical="center"/>
    </xf>
    <xf numFmtId="0" fontId="12" fillId="5" borderId="0" xfId="0" applyFont="1" applyFill="1" applyAlignment="1">
      <alignment horizontal="left" vertical="center"/>
    </xf>
    <xf numFmtId="0" fontId="12" fillId="6" borderId="0" xfId="0" applyFont="1" applyFill="1" applyAlignment="1">
      <alignment horizontal="left" vertical="center"/>
    </xf>
    <xf numFmtId="0" fontId="12" fillId="7" borderId="0" xfId="0" applyFont="1" applyFill="1" applyAlignment="1">
      <alignment horizontal="left" vertical="center"/>
    </xf>
    <xf numFmtId="0" fontId="12" fillId="8" borderId="0" xfId="0" applyFont="1" applyFill="1" applyAlignment="1">
      <alignment horizontal="left" vertical="center"/>
    </xf>
    <xf numFmtId="0" fontId="0" fillId="9" borderId="0" xfId="0" applyFill="1" applyAlignment="1"/>
    <xf numFmtId="0" fontId="9" fillId="9" borderId="0" xfId="0" applyFont="1" applyFill="1" applyAlignment="1"/>
    <xf numFmtId="0" fontId="13" fillId="9" borderId="0" xfId="0" applyFont="1" applyFill="1" applyAlignment="1" applyProtection="1">
      <alignment horizontal="right" vertical="center"/>
    </xf>
    <xf numFmtId="0" fontId="0" fillId="9" borderId="0" xfId="0" applyFill="1" applyAlignment="1">
      <alignment vertical="center"/>
    </xf>
    <xf numFmtId="0" fontId="9" fillId="9" borderId="0" xfId="0" applyFont="1" applyFill="1" applyBorder="1" applyAlignment="1">
      <alignment vertical="center"/>
    </xf>
    <xf numFmtId="0" fontId="9" fillId="9" borderId="0" xfId="0" applyFont="1" applyFill="1" applyBorder="1" applyAlignment="1"/>
    <xf numFmtId="0" fontId="13" fillId="10" borderId="2" xfId="0" applyFont="1" applyFill="1" applyBorder="1" applyAlignment="1">
      <alignment horizontal="center" vertical="center" wrapText="1"/>
    </xf>
    <xf numFmtId="0" fontId="13" fillId="10" borderId="3" xfId="0" applyFont="1" applyFill="1" applyBorder="1" applyAlignment="1">
      <alignment horizontal="center" vertical="center" wrapText="1"/>
    </xf>
    <xf numFmtId="0" fontId="0" fillId="9" borderId="0" xfId="0" applyFill="1"/>
    <xf numFmtId="0" fontId="12" fillId="9" borderId="0" xfId="0" applyFont="1" applyFill="1"/>
    <xf numFmtId="0" fontId="14" fillId="9" borderId="0" xfId="0" applyFont="1" applyFill="1" applyAlignment="1"/>
    <xf numFmtId="0" fontId="12" fillId="9" borderId="0" xfId="0" applyFont="1" applyFill="1" applyAlignment="1">
      <alignment vertical="center"/>
    </xf>
    <xf numFmtId="0" fontId="9" fillId="9" borderId="0" xfId="0" applyFont="1" applyFill="1" applyBorder="1"/>
    <xf numFmtId="0" fontId="13" fillId="10" borderId="0" xfId="0" applyFont="1" applyFill="1" applyBorder="1" applyAlignment="1">
      <alignment horizontal="center" vertical="center" wrapText="1"/>
    </xf>
    <xf numFmtId="0" fontId="9" fillId="9" borderId="0" xfId="0" applyFont="1" applyFill="1" applyBorder="1" applyAlignment="1">
      <alignment horizontal="center" vertical="center"/>
    </xf>
    <xf numFmtId="0" fontId="9" fillId="9" borderId="0" xfId="0" applyFont="1" applyFill="1" applyAlignment="1">
      <alignment vertical="center"/>
    </xf>
    <xf numFmtId="0" fontId="9" fillId="9" borderId="0" xfId="0" applyFont="1" applyFill="1"/>
    <xf numFmtId="0" fontId="12" fillId="9" borderId="0" xfId="0" applyFont="1" applyFill="1" applyBorder="1" applyAlignment="1">
      <alignment vertical="center"/>
    </xf>
    <xf numFmtId="0" fontId="12" fillId="9" borderId="0" xfId="0" applyFont="1" applyFill="1" applyBorder="1" applyAlignment="1">
      <alignment horizontal="center" vertical="center"/>
    </xf>
    <xf numFmtId="49" fontId="15" fillId="4" borderId="0" xfId="0" applyNumberFormat="1" applyFont="1" applyFill="1" applyBorder="1" applyAlignment="1" applyProtection="1">
      <alignment horizontal="center" vertical="center"/>
    </xf>
    <xf numFmtId="164" fontId="9" fillId="0" borderId="0" xfId="0" applyNumberFormat="1" applyFont="1" applyBorder="1" applyAlignment="1" applyProtection="1">
      <alignment horizontal="center" vertical="center"/>
    </xf>
    <xf numFmtId="164" fontId="9" fillId="0" borderId="15" xfId="0" applyNumberFormat="1" applyFont="1" applyBorder="1" applyAlignment="1" applyProtection="1">
      <alignment horizontal="center" vertical="center"/>
    </xf>
    <xf numFmtId="164" fontId="9" fillId="0" borderId="17" xfId="0" applyNumberFormat="1" applyFont="1" applyBorder="1" applyAlignment="1" applyProtection="1">
      <alignment horizontal="center" vertical="center"/>
    </xf>
    <xf numFmtId="0" fontId="15" fillId="4" borderId="0" xfId="0" applyFont="1" applyFill="1" applyBorder="1" applyAlignment="1" applyProtection="1">
      <alignment horizontal="center" vertical="center"/>
    </xf>
    <xf numFmtId="164" fontId="9" fillId="0" borderId="16" xfId="0" applyNumberFormat="1" applyFont="1" applyBorder="1" applyAlignment="1" applyProtection="1">
      <alignment horizontal="center" vertical="center"/>
    </xf>
    <xf numFmtId="0" fontId="0" fillId="0" borderId="0" xfId="0" applyBorder="1"/>
    <xf numFmtId="0" fontId="9" fillId="0" borderId="0" xfId="0" applyFont="1" applyAlignment="1">
      <alignment vertical="top"/>
    </xf>
    <xf numFmtId="0" fontId="14" fillId="0" borderId="0" xfId="0" applyFont="1" applyAlignment="1"/>
    <xf numFmtId="0" fontId="13" fillId="10" borderId="0" xfId="0" applyFont="1" applyFill="1" applyBorder="1" applyAlignment="1">
      <alignment horizontal="center" vertical="center" wrapText="1"/>
    </xf>
    <xf numFmtId="164" fontId="16" fillId="5" borderId="0" xfId="0" applyNumberFormat="1" applyFont="1" applyFill="1" applyBorder="1" applyAlignment="1" applyProtection="1">
      <alignment horizontal="center" vertical="center"/>
      <protection locked="0"/>
    </xf>
    <xf numFmtId="164" fontId="16" fillId="5" borderId="6" xfId="0" applyNumberFormat="1" applyFont="1" applyFill="1" applyBorder="1" applyAlignment="1" applyProtection="1">
      <alignment horizontal="center" vertical="center"/>
      <protection locked="0"/>
    </xf>
    <xf numFmtId="164" fontId="16" fillId="5" borderId="7" xfId="0" applyNumberFormat="1" applyFont="1" applyFill="1" applyBorder="1" applyAlignment="1" applyProtection="1">
      <alignment horizontal="center" vertical="center"/>
      <protection locked="0"/>
    </xf>
    <xf numFmtId="0" fontId="16" fillId="5" borderId="0" xfId="0" applyFont="1" applyFill="1" applyAlignment="1" applyProtection="1">
      <alignment horizontal="left" vertical="center" indent="1"/>
      <protection locked="0"/>
    </xf>
    <xf numFmtId="0" fontId="0" fillId="0" borderId="0" xfId="0"/>
    <xf numFmtId="0" fontId="13" fillId="10" borderId="0" xfId="0" applyFont="1" applyFill="1" applyBorder="1" applyAlignment="1">
      <alignment horizontal="center" vertical="center" wrapText="1"/>
    </xf>
    <xf numFmtId="0" fontId="0" fillId="0" borderId="0" xfId="0"/>
    <xf numFmtId="0" fontId="9" fillId="0" borderId="0" xfId="0" applyFont="1" applyBorder="1" applyAlignment="1">
      <alignment horizontal="left" vertical="center" wrapText="1"/>
    </xf>
    <xf numFmtId="0" fontId="13" fillId="10" borderId="2" xfId="0" applyFont="1" applyFill="1" applyBorder="1" applyAlignment="1">
      <alignment horizontal="center" vertical="center" wrapText="1"/>
    </xf>
    <xf numFmtId="0" fontId="13" fillId="10" borderId="3" xfId="0" applyFont="1" applyFill="1" applyBorder="1" applyAlignment="1">
      <alignment horizontal="center" vertical="center" wrapText="1"/>
    </xf>
    <xf numFmtId="164" fontId="16" fillId="5" borderId="9" xfId="0" applyNumberFormat="1" applyFont="1" applyFill="1" applyBorder="1" applyAlignment="1" applyProtection="1">
      <alignment horizontal="center" vertical="center"/>
      <protection locked="0"/>
    </xf>
    <xf numFmtId="164" fontId="16" fillId="5" borderId="11" xfId="0" applyNumberFormat="1" applyFont="1" applyFill="1" applyBorder="1" applyAlignment="1" applyProtection="1">
      <alignment horizontal="center" vertical="center"/>
      <protection locked="0"/>
    </xf>
    <xf numFmtId="164" fontId="16" fillId="5" borderId="12" xfId="0" applyNumberFormat="1" applyFont="1" applyFill="1" applyBorder="1" applyAlignment="1" applyProtection="1">
      <alignment horizontal="center" vertical="center"/>
      <protection locked="0"/>
    </xf>
    <xf numFmtId="0" fontId="16" fillId="5" borderId="0" xfId="0" applyFont="1" applyFill="1" applyAlignment="1" applyProtection="1">
      <alignment horizontal="center" vertical="center"/>
      <protection locked="0"/>
    </xf>
    <xf numFmtId="164" fontId="16" fillId="5" borderId="13" xfId="0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11" fillId="0" borderId="0" xfId="1" applyFont="1" applyBorder="1" applyAlignment="1" applyProtection="1">
      <alignment horizontal="left" vertical="center"/>
    </xf>
    <xf numFmtId="0" fontId="0" fillId="13" borderId="0" xfId="0" applyFill="1" applyAlignment="1"/>
    <xf numFmtId="0" fontId="0" fillId="9" borderId="0" xfId="0" applyFill="1" applyAlignment="1">
      <alignment horizontal="left" vertical="center"/>
    </xf>
    <xf numFmtId="0" fontId="12" fillId="9" borderId="0" xfId="0" applyFont="1" applyFill="1" applyAlignment="1">
      <alignment horizontal="left" vertical="center"/>
    </xf>
    <xf numFmtId="0" fontId="13" fillId="14" borderId="0" xfId="0" applyFont="1" applyFill="1" applyBorder="1" applyAlignment="1">
      <alignment horizontal="right" vertical="center"/>
    </xf>
    <xf numFmtId="0" fontId="13" fillId="14" borderId="0" xfId="0" applyFont="1" applyFill="1" applyBorder="1" applyAlignment="1">
      <alignment horizontal="center" vertical="center" wrapText="1"/>
    </xf>
    <xf numFmtId="0" fontId="0" fillId="13" borderId="0" xfId="0" applyFill="1"/>
    <xf numFmtId="0" fontId="0" fillId="9" borderId="0" xfId="0" applyFill="1" applyBorder="1"/>
    <xf numFmtId="0" fontId="12" fillId="9" borderId="0" xfId="0" applyFont="1" applyFill="1" applyAlignment="1"/>
    <xf numFmtId="0" fontId="20" fillId="0" borderId="0" xfId="0" applyFont="1" applyBorder="1" applyAlignment="1">
      <alignment vertical="top"/>
    </xf>
    <xf numFmtId="0" fontId="0" fillId="0" borderId="0" xfId="0"/>
    <xf numFmtId="0" fontId="0" fillId="0" borderId="0" xfId="0" applyAlignment="1">
      <alignment horizontal="center"/>
    </xf>
    <xf numFmtId="0" fontId="14" fillId="9" borderId="0" xfId="0" applyFont="1" applyFill="1" applyAlignment="1">
      <alignment horizontal="left" vertical="top"/>
    </xf>
    <xf numFmtId="0" fontId="14" fillId="9" borderId="0" xfId="0" applyFont="1" applyFill="1" applyAlignment="1">
      <alignment vertical="top"/>
    </xf>
    <xf numFmtId="0" fontId="11" fillId="0" borderId="0" xfId="1" applyFont="1" applyBorder="1" applyAlignment="1" applyProtection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0" fontId="13" fillId="10" borderId="0" xfId="0" applyFont="1" applyFill="1" applyBorder="1" applyAlignment="1">
      <alignment vertical="top"/>
    </xf>
    <xf numFmtId="0" fontId="13" fillId="10" borderId="27" xfId="0" applyFont="1" applyFill="1" applyBorder="1" applyAlignment="1">
      <alignment vertical="top"/>
    </xf>
    <xf numFmtId="0" fontId="13" fillId="10" borderId="27" xfId="0" applyFont="1" applyFill="1" applyBorder="1" applyAlignment="1">
      <alignment horizontal="center" vertical="center" wrapText="1"/>
    </xf>
    <xf numFmtId="0" fontId="13" fillId="10" borderId="29" xfId="0" applyFont="1" applyFill="1" applyBorder="1" applyAlignment="1">
      <alignment horizontal="center" vertical="center" wrapText="1"/>
    </xf>
    <xf numFmtId="164" fontId="22" fillId="5" borderId="7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left" vertical="center" indent="1"/>
    </xf>
    <xf numFmtId="0" fontId="0" fillId="0" borderId="0" xfId="0" applyAlignment="1">
      <alignment vertical="center"/>
    </xf>
    <xf numFmtId="0" fontId="0" fillId="13" borderId="0" xfId="0" applyFill="1" applyAlignment="1">
      <alignment vertical="center"/>
    </xf>
    <xf numFmtId="0" fontId="9" fillId="13" borderId="0" xfId="0" applyFont="1" applyFill="1" applyAlignment="1"/>
    <xf numFmtId="0" fontId="13" fillId="13" borderId="0" xfId="0" applyFont="1" applyFill="1" applyAlignment="1" applyProtection="1">
      <alignment vertical="center"/>
    </xf>
    <xf numFmtId="0" fontId="13" fillId="13" borderId="0" xfId="0" applyFont="1" applyFill="1" applyAlignment="1" applyProtection="1">
      <alignment horizontal="right" vertical="center"/>
    </xf>
    <xf numFmtId="0" fontId="13" fillId="13" borderId="0" xfId="0" applyFont="1" applyFill="1" applyAlignment="1">
      <alignment horizontal="right" vertical="center"/>
    </xf>
    <xf numFmtId="0" fontId="9" fillId="13" borderId="0" xfId="0" applyFont="1" applyFill="1" applyAlignment="1">
      <alignment vertical="center"/>
    </xf>
    <xf numFmtId="0" fontId="13" fillId="13" borderId="0" xfId="0" applyFont="1" applyFill="1" applyAlignment="1">
      <alignment vertical="center"/>
    </xf>
    <xf numFmtId="0" fontId="9" fillId="13" borderId="0" xfId="0" applyFont="1" applyFill="1" applyBorder="1" applyAlignment="1"/>
    <xf numFmtId="164" fontId="16" fillId="18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/>
    <xf numFmtId="0" fontId="24" fillId="0" borderId="0" xfId="0" applyFont="1"/>
    <xf numFmtId="0" fontId="24" fillId="0" borderId="0" xfId="0" applyFont="1" applyAlignment="1"/>
    <xf numFmtId="0" fontId="25" fillId="0" borderId="0" xfId="1" applyFont="1" applyBorder="1" applyAlignment="1" applyProtection="1">
      <alignment horizontal="left"/>
    </xf>
    <xf numFmtId="0" fontId="26" fillId="0" borderId="0" xfId="0" applyFont="1" applyAlignment="1">
      <alignment horizontal="left"/>
    </xf>
    <xf numFmtId="0" fontId="0" fillId="0" borderId="0" xfId="0"/>
    <xf numFmtId="0" fontId="0" fillId="0" borderId="0" xfId="0"/>
    <xf numFmtId="0" fontId="13" fillId="13" borderId="32" xfId="0" applyFont="1" applyFill="1" applyBorder="1" applyAlignment="1" applyProtection="1">
      <alignment horizontal="right" vertical="center"/>
    </xf>
    <xf numFmtId="164" fontId="16" fillId="5" borderId="33" xfId="0" applyNumberFormat="1" applyFont="1" applyFill="1" applyBorder="1" applyAlignment="1" applyProtection="1">
      <alignment horizontal="center" vertical="center"/>
      <protection locked="0"/>
    </xf>
    <xf numFmtId="164" fontId="16" fillId="5" borderId="34" xfId="0" applyNumberFormat="1" applyFont="1" applyFill="1" applyBorder="1" applyAlignment="1" applyProtection="1">
      <alignment horizontal="center" vertical="center"/>
      <protection locked="0"/>
    </xf>
    <xf numFmtId="0" fontId="9" fillId="13" borderId="32" xfId="0" applyFont="1" applyFill="1" applyBorder="1" applyAlignment="1">
      <alignment vertical="center"/>
    </xf>
    <xf numFmtId="0" fontId="13" fillId="13" borderId="35" xfId="0" applyFont="1" applyFill="1" applyBorder="1" applyAlignment="1" applyProtection="1">
      <alignment horizontal="right" vertical="center"/>
    </xf>
    <xf numFmtId="0" fontId="9" fillId="13" borderId="36" xfId="0" applyFont="1" applyFill="1" applyBorder="1" applyAlignment="1">
      <alignment vertical="center"/>
    </xf>
    <xf numFmtId="0" fontId="13" fillId="10" borderId="38" xfId="0" applyFont="1" applyFill="1" applyBorder="1" applyAlignment="1">
      <alignment horizontal="center" vertical="center" wrapText="1"/>
    </xf>
    <xf numFmtId="0" fontId="0" fillId="9" borderId="37" xfId="0" applyFill="1" applyBorder="1" applyAlignment="1"/>
    <xf numFmtId="0" fontId="12" fillId="9" borderId="0" xfId="0" applyFont="1" applyFill="1" applyBorder="1"/>
    <xf numFmtId="0" fontId="13" fillId="10" borderId="31" xfId="0" applyFont="1" applyFill="1" applyBorder="1" applyAlignment="1">
      <alignment horizontal="center" vertical="center" wrapText="1"/>
    </xf>
    <xf numFmtId="164" fontId="16" fillId="5" borderId="46" xfId="0" applyNumberFormat="1" applyFont="1" applyFill="1" applyBorder="1" applyAlignment="1" applyProtection="1">
      <alignment horizontal="center" vertical="center"/>
      <protection locked="0"/>
    </xf>
    <xf numFmtId="164" fontId="16" fillId="5" borderId="47" xfId="0" applyNumberFormat="1" applyFont="1" applyFill="1" applyBorder="1" applyAlignment="1" applyProtection="1">
      <alignment horizontal="center" vertical="center"/>
      <protection locked="0"/>
    </xf>
    <xf numFmtId="0" fontId="13" fillId="10" borderId="56" xfId="0" applyFont="1" applyFill="1" applyBorder="1" applyAlignment="1">
      <alignment horizontal="center" vertical="center" wrapText="1"/>
    </xf>
    <xf numFmtId="0" fontId="0" fillId="9" borderId="60" xfId="0" applyFill="1" applyBorder="1" applyAlignment="1"/>
    <xf numFmtId="0" fontId="0" fillId="9" borderId="0" xfId="0" applyFill="1" applyBorder="1" applyAlignment="1"/>
    <xf numFmtId="0" fontId="0" fillId="13" borderId="0" xfId="0" applyFill="1" applyAlignment="1" applyProtection="1">
      <protection locked="0"/>
    </xf>
    <xf numFmtId="1" fontId="13" fillId="12" borderId="22" xfId="0" applyNumberFormat="1" applyFont="1" applyFill="1" applyBorder="1" applyAlignment="1" applyProtection="1">
      <alignment horizontal="center" vertical="center" wrapText="1"/>
      <protection hidden="1"/>
    </xf>
    <xf numFmtId="1" fontId="13" fillId="12" borderId="0" xfId="0" applyNumberFormat="1" applyFont="1" applyFill="1" applyBorder="1" applyAlignment="1" applyProtection="1">
      <alignment horizontal="center" vertical="center" wrapText="1"/>
      <protection hidden="1"/>
    </xf>
    <xf numFmtId="1" fontId="13" fillId="12" borderId="57" xfId="0" applyNumberFormat="1" applyFont="1" applyFill="1" applyBorder="1" applyAlignment="1" applyProtection="1">
      <alignment horizontal="center" wrapText="1"/>
      <protection hidden="1"/>
    </xf>
    <xf numFmtId="1" fontId="13" fillId="12" borderId="38" xfId="0" applyNumberFormat="1" applyFont="1" applyFill="1" applyBorder="1" applyAlignment="1" applyProtection="1">
      <alignment horizontal="center" vertical="center" wrapText="1"/>
      <protection hidden="1"/>
    </xf>
    <xf numFmtId="1" fontId="13" fillId="12" borderId="42" xfId="0" applyNumberFormat="1" applyFont="1" applyFill="1" applyBorder="1" applyAlignment="1" applyProtection="1">
      <alignment horizontal="center" vertical="center" wrapText="1"/>
      <protection hidden="1"/>
    </xf>
    <xf numFmtId="0" fontId="0" fillId="9" borderId="62" xfId="0" applyFill="1" applyBorder="1" applyAlignment="1"/>
    <xf numFmtId="0" fontId="0" fillId="9" borderId="63" xfId="0" applyFill="1" applyBorder="1" applyAlignment="1"/>
    <xf numFmtId="164" fontId="16" fillId="7" borderId="0" xfId="0" applyNumberFormat="1" applyFont="1" applyFill="1" applyBorder="1" applyAlignment="1" applyProtection="1">
      <alignment horizontal="center" vertical="center"/>
      <protection hidden="1"/>
    </xf>
    <xf numFmtId="0" fontId="0" fillId="0" borderId="0" xfId="0"/>
    <xf numFmtId="0" fontId="9" fillId="0" borderId="0" xfId="0" applyFont="1" applyBorder="1" applyAlignment="1">
      <alignment horizontal="left" vertical="center" wrapText="1"/>
    </xf>
    <xf numFmtId="164" fontId="16" fillId="15" borderId="39" xfId="0" applyNumberFormat="1" applyFont="1" applyFill="1" applyBorder="1" applyAlignment="1" applyProtection="1">
      <alignment horizontal="center" vertical="center"/>
    </xf>
    <xf numFmtId="164" fontId="16" fillId="16" borderId="50" xfId="0" applyNumberFormat="1" applyFont="1" applyFill="1" applyBorder="1" applyAlignment="1" applyProtection="1">
      <alignment horizontal="center" vertical="center"/>
    </xf>
    <xf numFmtId="164" fontId="16" fillId="16" borderId="48" xfId="0" applyNumberFormat="1" applyFont="1" applyFill="1" applyBorder="1" applyAlignment="1" applyProtection="1">
      <alignment horizontal="center" vertical="center"/>
    </xf>
    <xf numFmtId="164" fontId="16" fillId="16" borderId="30" xfId="0" applyNumberFormat="1" applyFont="1" applyFill="1" applyBorder="1" applyAlignment="1" applyProtection="1">
      <alignment horizontal="center" vertical="center"/>
    </xf>
    <xf numFmtId="164" fontId="16" fillId="15" borderId="6" xfId="0" applyNumberFormat="1" applyFont="1" applyFill="1" applyBorder="1" applyAlignment="1" applyProtection="1">
      <alignment horizontal="center" vertical="center"/>
    </xf>
    <xf numFmtId="164" fontId="16" fillId="7" borderId="1" xfId="0" applyNumberFormat="1" applyFont="1" applyFill="1" applyBorder="1" applyAlignment="1" applyProtection="1">
      <alignment horizontal="center" vertical="center"/>
    </xf>
    <xf numFmtId="0" fontId="25" fillId="0" borderId="0" xfId="1" applyFont="1" applyBorder="1" applyAlignment="1" applyProtection="1">
      <alignment horizontal="left" vertical="center"/>
    </xf>
    <xf numFmtId="0" fontId="7" fillId="3" borderId="1" xfId="1" applyFont="1" applyFill="1" applyBorder="1" applyAlignment="1" applyProtection="1">
      <alignment horizontal="center" vertical="center" wrapText="1"/>
    </xf>
    <xf numFmtId="0" fontId="7" fillId="3" borderId="0" xfId="1" applyFont="1" applyFill="1" applyBorder="1" applyAlignment="1" applyProtection="1">
      <alignment horizontal="center" vertical="center" wrapText="1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vertical="top" wrapText="1"/>
    </xf>
    <xf numFmtId="0" fontId="0" fillId="0" borderId="0" xfId="0"/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7" fillId="4" borderId="0" xfId="1" applyFont="1" applyFill="1" applyBorder="1" applyAlignment="1" applyProtection="1">
      <alignment horizontal="center" vertical="center" wrapText="1"/>
    </xf>
    <xf numFmtId="0" fontId="11" fillId="0" borderId="0" xfId="1" applyFont="1" applyBorder="1" applyAlignment="1" applyProtection="1">
      <alignment horizontal="left" vertical="center"/>
    </xf>
    <xf numFmtId="0" fontId="20" fillId="0" borderId="0" xfId="0" applyFont="1" applyBorder="1" applyAlignment="1">
      <alignment horizontal="left" vertical="top"/>
    </xf>
    <xf numFmtId="0" fontId="7" fillId="4" borderId="1" xfId="1" applyFont="1" applyFill="1" applyBorder="1" applyAlignment="1" applyProtection="1">
      <alignment horizontal="center" vertical="center" wrapText="1"/>
    </xf>
    <xf numFmtId="0" fontId="13" fillId="10" borderId="5" xfId="0" applyFont="1" applyFill="1" applyBorder="1" applyAlignment="1">
      <alignment horizontal="right" vertical="center"/>
    </xf>
    <xf numFmtId="164" fontId="13" fillId="12" borderId="20" xfId="0" applyNumberFormat="1" applyFont="1" applyFill="1" applyBorder="1" applyAlignment="1" applyProtection="1">
      <alignment horizontal="center" vertical="center" wrapText="1"/>
      <protection hidden="1"/>
    </xf>
    <xf numFmtId="164" fontId="13" fillId="12" borderId="54" xfId="0" applyNumberFormat="1" applyFont="1" applyFill="1" applyBorder="1" applyAlignment="1" applyProtection="1">
      <alignment horizontal="center" vertical="center" wrapText="1"/>
      <protection hidden="1"/>
    </xf>
    <xf numFmtId="164" fontId="13" fillId="12" borderId="21" xfId="0" applyNumberFormat="1" applyFont="1" applyFill="1" applyBorder="1" applyAlignment="1" applyProtection="1">
      <alignment horizontal="center" vertical="center" wrapText="1"/>
      <protection hidden="1"/>
    </xf>
    <xf numFmtId="0" fontId="13" fillId="10" borderId="18" xfId="0" applyFont="1" applyFill="1" applyBorder="1" applyAlignment="1">
      <alignment horizontal="right" vertical="center"/>
    </xf>
    <xf numFmtId="164" fontId="13" fillId="12" borderId="11" xfId="0" applyNumberFormat="1" applyFont="1" applyFill="1" applyBorder="1" applyAlignment="1" applyProtection="1">
      <alignment horizontal="center" vertical="center" wrapText="1"/>
      <protection hidden="1"/>
    </xf>
    <xf numFmtId="164" fontId="13" fillId="12" borderId="37" xfId="0" applyNumberFormat="1" applyFont="1" applyFill="1" applyBorder="1" applyAlignment="1" applyProtection="1">
      <alignment horizontal="center" vertical="center" wrapText="1"/>
      <protection hidden="1"/>
    </xf>
    <xf numFmtId="0" fontId="13" fillId="10" borderId="52" xfId="0" applyFont="1" applyFill="1" applyBorder="1" applyAlignment="1">
      <alignment horizontal="center" vertical="center" wrapText="1"/>
    </xf>
    <xf numFmtId="0" fontId="13" fillId="10" borderId="3" xfId="0" applyFont="1" applyFill="1" applyBorder="1" applyAlignment="1">
      <alignment horizontal="center" vertical="center" wrapText="1"/>
    </xf>
    <xf numFmtId="0" fontId="13" fillId="10" borderId="2" xfId="0" applyFont="1" applyFill="1" applyBorder="1" applyAlignment="1">
      <alignment horizontal="center" vertical="center" wrapText="1"/>
    </xf>
    <xf numFmtId="0" fontId="13" fillId="10" borderId="4" xfId="0" applyFont="1" applyFill="1" applyBorder="1" applyAlignment="1">
      <alignment horizontal="center" vertical="center"/>
    </xf>
    <xf numFmtId="0" fontId="13" fillId="10" borderId="51" xfId="0" applyFont="1" applyFill="1" applyBorder="1" applyAlignment="1">
      <alignment horizontal="center" vertical="center" wrapText="1"/>
    </xf>
    <xf numFmtId="0" fontId="13" fillId="10" borderId="29" xfId="0" applyFont="1" applyFill="1" applyBorder="1" applyAlignment="1">
      <alignment horizontal="center" vertical="center" wrapText="1"/>
    </xf>
    <xf numFmtId="0" fontId="13" fillId="10" borderId="5" xfId="0" applyFont="1" applyFill="1" applyBorder="1" applyAlignment="1">
      <alignment horizontal="center" vertical="center"/>
    </xf>
    <xf numFmtId="0" fontId="13" fillId="10" borderId="0" xfId="0" applyFont="1" applyFill="1" applyBorder="1" applyAlignment="1">
      <alignment horizontal="center" vertical="center" wrapText="1"/>
    </xf>
    <xf numFmtId="164" fontId="13" fillId="12" borderId="0" xfId="0" applyNumberFormat="1" applyFont="1" applyFill="1" applyBorder="1" applyAlignment="1" applyProtection="1">
      <alignment horizontal="center" vertical="center" wrapText="1"/>
      <protection hidden="1"/>
    </xf>
    <xf numFmtId="164" fontId="13" fillId="12" borderId="5" xfId="0" applyNumberFormat="1" applyFont="1" applyFill="1" applyBorder="1" applyAlignment="1" applyProtection="1">
      <alignment horizontal="center" vertical="center" wrapText="1"/>
      <protection hidden="1"/>
    </xf>
    <xf numFmtId="0" fontId="16" fillId="11" borderId="5" xfId="0" applyFont="1" applyFill="1" applyBorder="1" applyAlignment="1" applyProtection="1">
      <alignment horizontal="center" vertical="center"/>
      <protection hidden="1"/>
    </xf>
    <xf numFmtId="0" fontId="16" fillId="11" borderId="0" xfId="0" applyFont="1" applyFill="1" applyBorder="1" applyAlignment="1" applyProtection="1">
      <alignment horizontal="center" vertical="center"/>
      <protection hidden="1"/>
    </xf>
    <xf numFmtId="0" fontId="13" fillId="10" borderId="23" xfId="0" applyFont="1" applyFill="1" applyBorder="1" applyAlignment="1">
      <alignment horizontal="right"/>
    </xf>
    <xf numFmtId="164" fontId="13" fillId="12" borderId="24" xfId="0" applyNumberFormat="1" applyFont="1" applyFill="1" applyBorder="1" applyAlignment="1" applyProtection="1">
      <alignment horizontal="center" wrapText="1"/>
      <protection hidden="1"/>
    </xf>
    <xf numFmtId="164" fontId="13" fillId="12" borderId="55" xfId="0" applyNumberFormat="1" applyFont="1" applyFill="1" applyBorder="1" applyAlignment="1" applyProtection="1">
      <alignment horizontal="center" wrapText="1"/>
      <protection hidden="1"/>
    </xf>
    <xf numFmtId="164" fontId="13" fillId="12" borderId="23" xfId="0" applyNumberFormat="1" applyFont="1" applyFill="1" applyBorder="1" applyAlignment="1" applyProtection="1">
      <alignment horizontal="center" wrapText="1"/>
      <protection hidden="1"/>
    </xf>
    <xf numFmtId="0" fontId="13" fillId="10" borderId="4" xfId="0" applyFont="1" applyFill="1" applyBorder="1" applyAlignment="1">
      <alignment horizontal="center" vertical="center" wrapText="1"/>
    </xf>
    <xf numFmtId="0" fontId="13" fillId="10" borderId="12" xfId="0" applyFont="1" applyFill="1" applyBorder="1" applyAlignment="1">
      <alignment horizontal="center" vertical="center" wrapText="1"/>
    </xf>
    <xf numFmtId="0" fontId="13" fillId="10" borderId="10" xfId="0" applyFont="1" applyFill="1" applyBorder="1" applyAlignment="1">
      <alignment horizontal="center" vertical="center" wrapText="1"/>
    </xf>
    <xf numFmtId="0" fontId="16" fillId="5" borderId="18" xfId="0" applyFont="1" applyFill="1" applyBorder="1" applyAlignment="1" applyProtection="1">
      <alignment horizontal="center" vertical="center"/>
      <protection locked="0"/>
    </xf>
    <xf numFmtId="0" fontId="16" fillId="5" borderId="7" xfId="0" applyFont="1" applyFill="1" applyBorder="1" applyAlignment="1" applyProtection="1">
      <alignment horizontal="center" vertical="center"/>
      <protection locked="0"/>
    </xf>
    <xf numFmtId="0" fontId="16" fillId="6" borderId="6" xfId="0" applyFont="1" applyFill="1" applyBorder="1" applyAlignment="1" applyProtection="1">
      <alignment horizontal="center" vertical="center"/>
      <protection locked="0"/>
    </xf>
    <xf numFmtId="0" fontId="16" fillId="5" borderId="5" xfId="0" applyFont="1" applyFill="1" applyBorder="1" applyAlignment="1" applyProtection="1">
      <alignment horizontal="center" vertical="center"/>
      <protection locked="0"/>
    </xf>
    <xf numFmtId="0" fontId="16" fillId="5" borderId="1" xfId="0" applyFont="1" applyFill="1" applyBorder="1" applyAlignment="1" applyProtection="1">
      <alignment horizontal="center" vertical="center"/>
      <protection locked="0"/>
    </xf>
    <xf numFmtId="0" fontId="16" fillId="6" borderId="0" xfId="0" applyFont="1" applyFill="1" applyBorder="1" applyAlignment="1" applyProtection="1">
      <alignment horizontal="center" vertical="center"/>
      <protection locked="0"/>
    </xf>
    <xf numFmtId="0" fontId="13" fillId="10" borderId="53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 wrapText="1"/>
    </xf>
    <xf numFmtId="0" fontId="13" fillId="10" borderId="5" xfId="0" applyFont="1" applyFill="1" applyBorder="1" applyAlignment="1">
      <alignment horizontal="left" vertical="center"/>
    </xf>
    <xf numFmtId="0" fontId="16" fillId="0" borderId="12" xfId="0" applyFont="1" applyBorder="1" applyAlignment="1">
      <alignment horizontal="center"/>
    </xf>
    <xf numFmtId="0" fontId="13" fillId="10" borderId="4" xfId="0" applyFont="1" applyFill="1" applyBorder="1" applyAlignment="1">
      <alignment horizontal="left" vertical="center"/>
    </xf>
    <xf numFmtId="0" fontId="16" fillId="5" borderId="12" xfId="0" applyFont="1" applyFill="1" applyBorder="1" applyAlignment="1" applyProtection="1">
      <alignment horizontal="center"/>
      <protection locked="0"/>
    </xf>
    <xf numFmtId="0" fontId="13" fillId="10" borderId="37" xfId="0" applyFont="1" applyFill="1" applyBorder="1" applyAlignment="1">
      <alignment horizontal="center" vertical="center" wrapText="1"/>
    </xf>
    <xf numFmtId="164" fontId="13" fillId="12" borderId="25" xfId="0" applyNumberFormat="1" applyFont="1" applyFill="1" applyBorder="1" applyAlignment="1" applyProtection="1">
      <alignment horizontal="center" vertical="center" wrapText="1"/>
      <protection hidden="1"/>
    </xf>
    <xf numFmtId="164" fontId="13" fillId="12" borderId="40" xfId="0" applyNumberFormat="1" applyFont="1" applyFill="1" applyBorder="1" applyAlignment="1" applyProtection="1">
      <alignment horizontal="center" vertical="center" wrapText="1"/>
      <protection hidden="1"/>
    </xf>
    <xf numFmtId="0" fontId="13" fillId="10" borderId="10" xfId="0" applyFont="1" applyFill="1" applyBorder="1" applyAlignment="1">
      <alignment horizontal="right" vertical="center"/>
    </xf>
    <xf numFmtId="164" fontId="13" fillId="12" borderId="12" xfId="0" applyNumberFormat="1" applyFont="1" applyFill="1" applyBorder="1" applyAlignment="1" applyProtection="1">
      <alignment horizontal="center" vertical="center" wrapText="1"/>
      <protection hidden="1"/>
    </xf>
    <xf numFmtId="164" fontId="13" fillId="12" borderId="41" xfId="0" applyNumberFormat="1" applyFont="1" applyFill="1" applyBorder="1" applyAlignment="1" applyProtection="1">
      <alignment horizontal="center" vertical="center" wrapText="1"/>
      <protection hidden="1"/>
    </xf>
    <xf numFmtId="0" fontId="13" fillId="10" borderId="8" xfId="0" applyFont="1" applyFill="1" applyBorder="1" applyAlignment="1">
      <alignment horizontal="left" vertical="top"/>
    </xf>
    <xf numFmtId="0" fontId="16" fillId="15" borderId="26" xfId="0" applyFont="1" applyFill="1" applyBorder="1" applyAlignment="1" applyProtection="1">
      <alignment horizontal="center" vertical="center"/>
    </xf>
    <xf numFmtId="0" fontId="13" fillId="10" borderId="0" xfId="0" applyFont="1" applyFill="1" applyBorder="1" applyAlignment="1">
      <alignment horizontal="left" vertical="top"/>
    </xf>
    <xf numFmtId="0" fontId="16" fillId="5" borderId="19" xfId="0" applyFont="1" applyFill="1" applyBorder="1" applyAlignment="1" applyProtection="1">
      <alignment horizontal="center" vertical="center"/>
      <protection locked="0"/>
    </xf>
    <xf numFmtId="0" fontId="16" fillId="6" borderId="19" xfId="0" applyFont="1" applyFill="1" applyBorder="1" applyAlignment="1" applyProtection="1">
      <alignment horizontal="center" vertical="center"/>
      <protection locked="0"/>
    </xf>
    <xf numFmtId="0" fontId="16" fillId="6" borderId="30" xfId="0" applyFont="1" applyFill="1" applyBorder="1" applyAlignment="1" applyProtection="1">
      <alignment horizontal="center" vertical="center"/>
      <protection locked="0"/>
    </xf>
    <xf numFmtId="0" fontId="13" fillId="10" borderId="1" xfId="0" applyFont="1" applyFill="1" applyBorder="1" applyAlignment="1">
      <alignment horizontal="center" vertical="center" wrapText="1"/>
    </xf>
    <xf numFmtId="0" fontId="13" fillId="10" borderId="11" xfId="0" applyFont="1" applyFill="1" applyBorder="1" applyAlignment="1">
      <alignment horizontal="center" vertical="center" wrapText="1"/>
    </xf>
    <xf numFmtId="164" fontId="13" fillId="12" borderId="43" xfId="0" applyNumberFormat="1" applyFont="1" applyFill="1" applyBorder="1" applyAlignment="1" applyProtection="1">
      <alignment horizontal="center" vertical="center" wrapText="1"/>
      <protection hidden="1"/>
    </xf>
    <xf numFmtId="164" fontId="13" fillId="12" borderId="49" xfId="0" applyNumberFormat="1" applyFont="1" applyFill="1" applyBorder="1" applyAlignment="1" applyProtection="1">
      <alignment horizontal="center" vertical="center" wrapText="1"/>
      <protection hidden="1"/>
    </xf>
    <xf numFmtId="1" fontId="16" fillId="11" borderId="5" xfId="0" applyNumberFormat="1" applyFont="1" applyFill="1" applyBorder="1" applyAlignment="1" applyProtection="1">
      <alignment horizontal="center" vertical="center"/>
      <protection hidden="1"/>
    </xf>
    <xf numFmtId="1" fontId="16" fillId="11" borderId="0" xfId="0" applyNumberFormat="1" applyFont="1" applyFill="1" applyBorder="1" applyAlignment="1" applyProtection="1">
      <alignment horizontal="center" vertical="center"/>
      <protection hidden="1"/>
    </xf>
    <xf numFmtId="0" fontId="16" fillId="5" borderId="45" xfId="0" applyFont="1" applyFill="1" applyBorder="1" applyAlignment="1" applyProtection="1">
      <alignment horizontal="center" vertical="center"/>
      <protection locked="0"/>
    </xf>
    <xf numFmtId="0" fontId="16" fillId="6" borderId="45" xfId="0" applyFont="1" applyFill="1" applyBorder="1" applyAlignment="1" applyProtection="1">
      <alignment horizontal="center" vertical="center"/>
      <protection locked="0"/>
    </xf>
    <xf numFmtId="0" fontId="16" fillId="6" borderId="48" xfId="0" applyFont="1" applyFill="1" applyBorder="1" applyAlignment="1" applyProtection="1">
      <alignment horizontal="center" vertical="center"/>
      <protection locked="0"/>
    </xf>
    <xf numFmtId="1" fontId="13" fillId="12" borderId="43" xfId="0" applyNumberFormat="1" applyFont="1" applyFill="1" applyBorder="1" applyAlignment="1" applyProtection="1">
      <alignment horizontal="center" vertical="center" wrapText="1"/>
      <protection hidden="1"/>
    </xf>
    <xf numFmtId="1" fontId="13" fillId="12" borderId="44" xfId="0" applyNumberFormat="1" applyFont="1" applyFill="1" applyBorder="1" applyAlignment="1" applyProtection="1">
      <alignment horizontal="center" vertical="center" wrapText="1"/>
      <protection hidden="1"/>
    </xf>
    <xf numFmtId="0" fontId="13" fillId="10" borderId="28" xfId="0" applyFont="1" applyFill="1" applyBorder="1" applyAlignment="1">
      <alignment horizontal="left" vertical="center"/>
    </xf>
    <xf numFmtId="0" fontId="13" fillId="10" borderId="6" xfId="0" applyFont="1" applyFill="1" applyBorder="1" applyAlignment="1">
      <alignment horizontal="right" vertical="center"/>
    </xf>
    <xf numFmtId="0" fontId="13" fillId="10" borderId="8" xfId="0" applyFont="1" applyFill="1" applyBorder="1" applyAlignment="1">
      <alignment horizontal="right" vertical="center"/>
    </xf>
    <xf numFmtId="1" fontId="13" fillId="12" borderId="12" xfId="0" applyNumberFormat="1" applyFont="1" applyFill="1" applyBorder="1" applyAlignment="1" applyProtection="1">
      <alignment horizontal="center" vertical="center" wrapText="1"/>
      <protection hidden="1"/>
    </xf>
    <xf numFmtId="1" fontId="13" fillId="12" borderId="10" xfId="0" applyNumberFormat="1" applyFont="1" applyFill="1" applyBorder="1" applyAlignment="1" applyProtection="1">
      <alignment horizontal="center" vertical="center" wrapText="1"/>
      <protection hidden="1"/>
    </xf>
    <xf numFmtId="0" fontId="13" fillId="10" borderId="2" xfId="0" applyFont="1" applyFill="1" applyBorder="1" applyAlignment="1">
      <alignment horizontal="right" vertical="center"/>
    </xf>
    <xf numFmtId="0" fontId="13" fillId="10" borderId="4" xfId="0" applyFont="1" applyFill="1" applyBorder="1" applyAlignment="1">
      <alignment horizontal="right" vertical="center"/>
    </xf>
    <xf numFmtId="0" fontId="14" fillId="0" borderId="0" xfId="0" applyFont="1" applyBorder="1" applyAlignment="1">
      <alignment horizontal="left" vertical="top"/>
    </xf>
    <xf numFmtId="0" fontId="15" fillId="4" borderId="0" xfId="0" applyFont="1" applyFill="1" applyBorder="1" applyAlignment="1">
      <alignment horizontal="left" vertical="center"/>
    </xf>
    <xf numFmtId="49" fontId="15" fillId="4" borderId="0" xfId="0" applyNumberFormat="1" applyFont="1" applyFill="1" applyBorder="1" applyAlignment="1" applyProtection="1">
      <alignment horizontal="left" vertical="center"/>
    </xf>
    <xf numFmtId="0" fontId="9" fillId="0" borderId="14" xfId="0" applyFont="1" applyBorder="1" applyAlignment="1" applyProtection="1">
      <alignment horizontal="left" vertical="center"/>
    </xf>
    <xf numFmtId="0" fontId="9" fillId="0" borderId="14" xfId="0" applyFont="1" applyBorder="1" applyAlignment="1" applyProtection="1">
      <alignment horizontal="left" vertical="top"/>
    </xf>
    <xf numFmtId="0" fontId="9" fillId="0" borderId="15" xfId="0" applyFont="1" applyBorder="1" applyAlignment="1" applyProtection="1">
      <alignment horizontal="left" vertical="top"/>
    </xf>
    <xf numFmtId="0" fontId="9" fillId="0" borderId="16" xfId="0" applyFont="1" applyBorder="1" applyAlignment="1" applyProtection="1">
      <alignment horizontal="left" vertical="top"/>
    </xf>
    <xf numFmtId="0" fontId="15" fillId="4" borderId="0" xfId="0" applyFont="1" applyFill="1" applyBorder="1" applyAlignment="1" applyProtection="1">
      <alignment horizontal="left" vertical="center"/>
    </xf>
    <xf numFmtId="0" fontId="9" fillId="0" borderId="0" xfId="0" applyFont="1" applyBorder="1" applyAlignment="1">
      <alignment horizontal="left" vertical="top"/>
    </xf>
    <xf numFmtId="0" fontId="13" fillId="10" borderId="25" xfId="0" applyFont="1" applyFill="1" applyBorder="1" applyAlignment="1">
      <alignment horizontal="center" vertical="center" wrapText="1"/>
    </xf>
    <xf numFmtId="0" fontId="16" fillId="6" borderId="2" xfId="0" applyFont="1" applyFill="1" applyBorder="1" applyAlignment="1" applyProtection="1">
      <alignment horizontal="center" vertical="center"/>
      <protection locked="0"/>
    </xf>
    <xf numFmtId="0" fontId="16" fillId="5" borderId="12" xfId="0" applyFont="1" applyFill="1" applyBorder="1" applyAlignment="1" applyProtection="1">
      <alignment horizontal="center" vertical="center"/>
      <protection locked="0"/>
    </xf>
    <xf numFmtId="0" fontId="16" fillId="5" borderId="8" xfId="0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 wrapText="1"/>
    </xf>
    <xf numFmtId="0" fontId="7" fillId="3" borderId="5" xfId="1" applyFont="1" applyFill="1" applyBorder="1" applyAlignment="1" applyProtection="1">
      <alignment horizontal="center" vertical="center" wrapText="1"/>
    </xf>
    <xf numFmtId="0" fontId="7" fillId="4" borderId="11" xfId="1" applyFont="1" applyFill="1" applyBorder="1" applyAlignment="1" applyProtection="1">
      <alignment horizontal="center" vertical="center" wrapText="1"/>
    </xf>
    <xf numFmtId="0" fontId="7" fillId="4" borderId="5" xfId="1" applyFont="1" applyFill="1" applyBorder="1" applyAlignment="1" applyProtection="1">
      <alignment horizontal="center" vertical="center" wrapText="1"/>
    </xf>
    <xf numFmtId="0" fontId="13" fillId="10" borderId="6" xfId="0" applyFont="1" applyFill="1" applyBorder="1" applyAlignment="1">
      <alignment horizontal="left" vertical="center"/>
    </xf>
    <xf numFmtId="0" fontId="13" fillId="10" borderId="18" xfId="0" applyFont="1" applyFill="1" applyBorder="1" applyAlignment="1">
      <alignment horizontal="left" vertical="center"/>
    </xf>
    <xf numFmtId="0" fontId="16" fillId="0" borderId="43" xfId="0" applyFont="1" applyBorder="1" applyAlignment="1">
      <alignment horizontal="center"/>
    </xf>
    <xf numFmtId="0" fontId="16" fillId="0" borderId="44" xfId="0" applyFont="1" applyBorder="1" applyAlignment="1">
      <alignment horizontal="center"/>
    </xf>
    <xf numFmtId="0" fontId="16" fillId="5" borderId="59" xfId="0" applyFont="1" applyFill="1" applyBorder="1" applyAlignment="1" applyProtection="1">
      <alignment horizontal="center" vertical="center"/>
      <protection locked="0"/>
    </xf>
    <xf numFmtId="0" fontId="13" fillId="10" borderId="2" xfId="0" applyFont="1" applyFill="1" applyBorder="1" applyAlignment="1">
      <alignment horizontal="left" vertical="center"/>
    </xf>
    <xf numFmtId="0" fontId="16" fillId="5" borderId="10" xfId="0" applyFont="1" applyFill="1" applyBorder="1" applyAlignment="1" applyProtection="1">
      <alignment horizontal="center"/>
      <protection locked="0"/>
    </xf>
    <xf numFmtId="0" fontId="16" fillId="5" borderId="58" xfId="0" applyFont="1" applyFill="1" applyBorder="1" applyAlignment="1" applyProtection="1">
      <alignment horizontal="center" vertical="center"/>
      <protection locked="0"/>
    </xf>
    <xf numFmtId="0" fontId="16" fillId="5" borderId="10" xfId="0" applyFont="1" applyFill="1" applyBorder="1" applyAlignment="1" applyProtection="1">
      <alignment horizontal="center" vertical="center"/>
      <protection locked="0"/>
    </xf>
    <xf numFmtId="0" fontId="13" fillId="10" borderId="5" xfId="0" applyFont="1" applyFill="1" applyBorder="1" applyAlignment="1">
      <alignment horizontal="left" vertical="top"/>
    </xf>
    <xf numFmtId="0" fontId="16" fillId="7" borderId="60" xfId="0" applyFont="1" applyFill="1" applyBorder="1" applyAlignment="1" applyProtection="1">
      <alignment horizontal="center" vertical="center"/>
    </xf>
    <xf numFmtId="0" fontId="16" fillId="7" borderId="5" xfId="0" applyFont="1" applyFill="1" applyBorder="1" applyAlignment="1" applyProtection="1">
      <alignment horizontal="center" vertical="center"/>
    </xf>
    <xf numFmtId="0" fontId="13" fillId="10" borderId="8" xfId="0" applyFont="1" applyFill="1" applyBorder="1" applyAlignment="1">
      <alignment horizontal="left" vertical="center"/>
    </xf>
    <xf numFmtId="0" fontId="13" fillId="10" borderId="10" xfId="0" applyFont="1" applyFill="1" applyBorder="1" applyAlignment="1">
      <alignment horizontal="left" vertical="center"/>
    </xf>
    <xf numFmtId="0" fontId="16" fillId="6" borderId="61" xfId="0" applyFont="1" applyFill="1" applyBorder="1" applyAlignment="1" applyProtection="1">
      <alignment horizontal="center" vertical="center"/>
      <protection locked="0"/>
    </xf>
    <xf numFmtId="0" fontId="9" fillId="7" borderId="60" xfId="0" applyFont="1" applyFill="1" applyBorder="1" applyAlignment="1" applyProtection="1">
      <alignment horizontal="center" vertical="center"/>
    </xf>
    <xf numFmtId="0" fontId="9" fillId="7" borderId="5" xfId="0" applyFont="1" applyFill="1" applyBorder="1" applyAlignment="1" applyProtection="1">
      <alignment horizontal="center" vertical="center"/>
    </xf>
    <xf numFmtId="0" fontId="16" fillId="0" borderId="13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5" borderId="13" xfId="0" applyFont="1" applyFill="1" applyBorder="1" applyAlignment="1" applyProtection="1">
      <alignment horizontal="center" vertical="center"/>
      <protection locked="0"/>
    </xf>
    <xf numFmtId="0" fontId="16" fillId="5" borderId="6" xfId="0" applyFont="1" applyFill="1" applyBorder="1" applyAlignment="1" applyProtection="1">
      <alignment horizontal="center" vertical="center"/>
      <protection locked="0"/>
    </xf>
    <xf numFmtId="0" fontId="16" fillId="7" borderId="11" xfId="0" applyFont="1" applyFill="1" applyBorder="1" applyAlignment="1" applyProtection="1">
      <alignment horizontal="center" vertical="center"/>
    </xf>
    <xf numFmtId="0" fontId="9" fillId="7" borderId="11" xfId="0" applyFont="1" applyFill="1" applyBorder="1" applyAlignment="1" applyProtection="1">
      <alignment horizontal="center" vertical="center"/>
    </xf>
    <xf numFmtId="0" fontId="16" fillId="6" borderId="8" xfId="0" applyFont="1" applyFill="1" applyBorder="1" applyAlignment="1" applyProtection="1">
      <alignment horizontal="center" vertical="center"/>
      <protection locked="0"/>
    </xf>
    <xf numFmtId="0" fontId="14" fillId="13" borderId="0" xfId="0" applyFont="1" applyFill="1" applyBorder="1" applyAlignment="1">
      <alignment horizontal="left" vertical="center"/>
    </xf>
    <xf numFmtId="0" fontId="9" fillId="13" borderId="0" xfId="0" applyFont="1" applyFill="1" applyBorder="1" applyAlignment="1">
      <alignment horizontal="left"/>
    </xf>
    <xf numFmtId="0" fontId="9" fillId="13" borderId="0" xfId="0" applyFont="1" applyFill="1" applyBorder="1" applyAlignment="1">
      <alignment horizontal="left" vertical="center"/>
    </xf>
    <xf numFmtId="0" fontId="9" fillId="13" borderId="0" xfId="0" applyFont="1" applyFill="1" applyBorder="1" applyAlignment="1">
      <alignment horizontal="left" vertical="center" wrapText="1"/>
    </xf>
    <xf numFmtId="0" fontId="25" fillId="0" borderId="0" xfId="1" applyFont="1" applyBorder="1" applyAlignment="1" applyProtection="1">
      <alignment horizontal="left"/>
    </xf>
    <xf numFmtId="0" fontId="1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6" fillId="17" borderId="26" xfId="0" applyFont="1" applyFill="1" applyBorder="1" applyAlignment="1" applyProtection="1">
      <alignment horizontal="center" vertical="center"/>
    </xf>
    <xf numFmtId="0" fontId="16" fillId="17" borderId="50" xfId="0" applyFont="1" applyFill="1" applyBorder="1" applyAlignment="1" applyProtection="1">
      <alignment horizontal="center" vertical="center"/>
    </xf>
    <xf numFmtId="164" fontId="16" fillId="7" borderId="31" xfId="0" applyNumberFormat="1" applyFont="1" applyFill="1" applyBorder="1" applyAlignment="1" applyProtection="1">
      <alignment horizontal="center" vertical="center"/>
    </xf>
    <xf numFmtId="0" fontId="9" fillId="19" borderId="11" xfId="0" applyFont="1" applyFill="1" applyBorder="1" applyAlignment="1" applyProtection="1">
      <alignment horizontal="center" vertical="center"/>
    </xf>
    <xf numFmtId="0" fontId="9" fillId="19" borderId="0" xfId="0" applyFont="1" applyFill="1" applyBorder="1" applyAlignment="1" applyProtection="1">
      <alignment horizontal="center" vertical="center"/>
    </xf>
    <xf numFmtId="0" fontId="16" fillId="19" borderId="11" xfId="0" applyFont="1" applyFill="1" applyBorder="1" applyAlignment="1" applyProtection="1">
      <alignment horizontal="center" vertical="center"/>
    </xf>
    <xf numFmtId="0" fontId="16" fillId="19" borderId="0" xfId="0" applyFont="1" applyFill="1" applyBorder="1" applyAlignment="1" applyProtection="1">
      <alignment horizontal="center" vertical="center"/>
    </xf>
  </cellXfs>
  <cellStyles count="2">
    <cellStyle name="Hiperlink" xfId="1" builtinId="8"/>
    <cellStyle name="Normal" xfId="0" builtinId="0"/>
  </cellStyles>
  <dxfs count="14">
    <dxf>
      <font>
        <b val="0"/>
        <i val="0"/>
        <strike val="0"/>
        <outline val="0"/>
        <shadow val="0"/>
        <u/>
        <color rgb="FF0000FF"/>
        <name val="Calibri"/>
      </font>
    </dxf>
    <dxf>
      <font>
        <b val="0"/>
        <i val="0"/>
        <strike val="0"/>
        <outline val="0"/>
        <shadow val="0"/>
        <u/>
        <color rgb="FF0000FF"/>
        <name val="Calibri"/>
      </font>
    </dxf>
    <dxf>
      <font>
        <b val="0"/>
        <i val="0"/>
        <strike val="0"/>
        <outline val="0"/>
        <shadow val="0"/>
        <u/>
        <color rgb="FF0000FF"/>
        <name val="Calibri"/>
      </font>
    </dxf>
    <dxf>
      <font>
        <b val="0"/>
        <i val="0"/>
        <strike val="0"/>
        <outline val="0"/>
        <shadow val="0"/>
        <u/>
        <color rgb="FF0000FF"/>
        <name val="Calibri"/>
      </font>
    </dxf>
    <dxf>
      <font>
        <b val="0"/>
        <i val="0"/>
        <strike val="0"/>
        <outline val="0"/>
        <shadow val="0"/>
        <u/>
        <color rgb="FF0000FF"/>
        <name val="Calibri"/>
      </font>
    </dxf>
    <dxf>
      <font>
        <b val="0"/>
        <i val="0"/>
        <strike val="0"/>
        <outline val="0"/>
        <shadow val="0"/>
        <u/>
        <color rgb="FF0000FF"/>
        <name val="Calibri"/>
      </font>
    </dxf>
    <dxf>
      <font>
        <b val="0"/>
        <i val="0"/>
        <strike val="0"/>
        <outline val="0"/>
        <shadow val="0"/>
        <u/>
        <color rgb="FF0000FF"/>
        <name val="Calibri"/>
      </font>
    </dxf>
    <dxf>
      <font>
        <b val="0"/>
        <i val="0"/>
        <strike val="0"/>
        <outline val="0"/>
        <shadow val="0"/>
        <u/>
        <color rgb="FF0000FF"/>
        <name val="Calibri"/>
      </font>
    </dxf>
    <dxf>
      <font>
        <b val="0"/>
        <i val="0"/>
        <strike val="0"/>
        <outline val="0"/>
        <shadow val="0"/>
        <u/>
        <color rgb="FF0000FF"/>
        <name val="Calibri"/>
      </font>
    </dxf>
    <dxf>
      <font>
        <b val="0"/>
        <i val="0"/>
        <strike val="0"/>
        <outline val="0"/>
        <shadow val="0"/>
        <u/>
        <color rgb="FF0000FF"/>
        <name val="Calibri"/>
      </font>
    </dxf>
    <dxf>
      <font>
        <b val="0"/>
        <i val="0"/>
        <strike val="0"/>
        <outline val="0"/>
        <shadow val="0"/>
        <u/>
        <color rgb="FF0000FF"/>
        <name val="Calibri"/>
      </font>
    </dxf>
    <dxf>
      <font>
        <b val="0"/>
        <i val="0"/>
        <strike val="0"/>
        <outline val="0"/>
        <shadow val="0"/>
        <u/>
        <color rgb="FF0000FF"/>
        <name val="Calibri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F35"/>
      <rgbColor rgb="FF000080"/>
      <rgbColor rgb="FF808000"/>
      <rgbColor rgb="FF800080"/>
      <rgbColor rgb="FF008080"/>
      <rgbColor rgb="FFC3D69B"/>
      <rgbColor rgb="FF6E867D"/>
      <rgbColor rgb="FF9999FF"/>
      <rgbColor rgb="FF993366"/>
      <rgbColor rgb="FFEBF1D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EB4E3"/>
      <rgbColor rgb="FFFF99CC"/>
      <rgbColor rgb="FFCC99FF"/>
      <rgbColor rgb="FFFFCC99"/>
      <rgbColor rgb="FF3366FF"/>
      <rgbColor rgb="FF33CCCC"/>
      <rgbColor rgb="FF92D050"/>
      <rgbColor rgb="FFFFC000"/>
      <rgbColor rgb="FFFF9900"/>
      <rgbColor rgb="FFFF6600"/>
      <rgbColor rgb="FF666699"/>
      <rgbColor rgb="FF969696"/>
      <rgbColor rgb="FF003366"/>
      <rgbColor rgb="FF00B050"/>
      <rgbColor rgb="FF005529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5529"/>
      <color rgb="FFCCFFCC"/>
      <color rgb="FF99FF99"/>
      <color rgb="FFEBF1DE"/>
      <color rgb="FF006F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HOME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HOME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HOME!A1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HOME!A1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HOME!A1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HOME!A1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HOME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171360</xdr:colOff>
      <xdr:row>1</xdr:row>
      <xdr:rowOff>142920</xdr:rowOff>
    </xdr:from>
    <xdr:to>
      <xdr:col>4</xdr:col>
      <xdr:colOff>380880</xdr:colOff>
      <xdr:row>1</xdr:row>
      <xdr:rowOff>666360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493200" y="333360"/>
          <a:ext cx="1499760" cy="5234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171360</xdr:colOff>
      <xdr:row>1</xdr:row>
      <xdr:rowOff>142920</xdr:rowOff>
    </xdr:from>
    <xdr:to>
      <xdr:col>4</xdr:col>
      <xdr:colOff>380880</xdr:colOff>
      <xdr:row>1</xdr:row>
      <xdr:rowOff>666360</xdr:rowOff>
    </xdr:to>
    <xdr:pic>
      <xdr:nvPicPr>
        <xdr:cNvPr id="2" name="Imagem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493200" y="333360"/>
          <a:ext cx="1499760" cy="5234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22</xdr:col>
      <xdr:colOff>85680</xdr:colOff>
      <xdr:row>1</xdr:row>
      <xdr:rowOff>179640</xdr:rowOff>
    </xdr:from>
    <xdr:to>
      <xdr:col>22</xdr:col>
      <xdr:colOff>392760</xdr:colOff>
      <xdr:row>1</xdr:row>
      <xdr:rowOff>474480</xdr:rowOff>
    </xdr:to>
    <xdr:pic>
      <xdr:nvPicPr>
        <xdr:cNvPr id="3" name="Imagem 4">
          <a:hlinkClick xmlns:r="http://schemas.openxmlformats.org/officeDocument/2006/relationships" r:id="rId2"/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12716280" y="370080"/>
          <a:ext cx="307080" cy="2948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171360</xdr:colOff>
      <xdr:row>1</xdr:row>
      <xdr:rowOff>142920</xdr:rowOff>
    </xdr:from>
    <xdr:to>
      <xdr:col>4</xdr:col>
      <xdr:colOff>380880</xdr:colOff>
      <xdr:row>1</xdr:row>
      <xdr:rowOff>666360</xdr:rowOff>
    </xdr:to>
    <xdr:pic>
      <xdr:nvPicPr>
        <xdr:cNvPr id="3" name="Imagem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493200" y="333360"/>
          <a:ext cx="1499760" cy="5234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17</xdr:col>
      <xdr:colOff>447675</xdr:colOff>
      <xdr:row>37</xdr:row>
      <xdr:rowOff>142875</xdr:rowOff>
    </xdr:to>
    <xdr:sp macro="" textlink="">
      <xdr:nvSpPr>
        <xdr:cNvPr id="307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17</xdr:col>
      <xdr:colOff>447675</xdr:colOff>
      <xdr:row>37</xdr:row>
      <xdr:rowOff>142875</xdr:rowOff>
    </xdr:to>
    <xdr:sp macro="" textlink="">
      <xdr:nvSpPr>
        <xdr:cNvPr id="3074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46463</xdr:colOff>
      <xdr:row>28</xdr:row>
      <xdr:rowOff>148914</xdr:rowOff>
    </xdr:from>
    <xdr:to>
      <xdr:col>18</xdr:col>
      <xdr:colOff>273669</xdr:colOff>
      <xdr:row>31</xdr:row>
      <xdr:rowOff>69695</xdr:rowOff>
    </xdr:to>
    <xdr:sp macro="" textlink="">
      <xdr:nvSpPr>
        <xdr:cNvPr id="19" name="Retângulo 18"/>
        <xdr:cNvSpPr/>
      </xdr:nvSpPr>
      <xdr:spPr>
        <a:xfrm>
          <a:off x="9687622" y="7850225"/>
          <a:ext cx="227206" cy="3737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18</xdr:col>
      <xdr:colOff>46463</xdr:colOff>
      <xdr:row>29</xdr:row>
      <xdr:rowOff>126729</xdr:rowOff>
    </xdr:from>
    <xdr:to>
      <xdr:col>19</xdr:col>
      <xdr:colOff>8364</xdr:colOff>
      <xdr:row>29</xdr:row>
      <xdr:rowOff>221280</xdr:rowOff>
    </xdr:to>
    <xdr:cxnSp macro="">
      <xdr:nvCxnSpPr>
        <xdr:cNvPr id="22" name="Conector angulado 21"/>
        <xdr:cNvCxnSpPr>
          <a:stCxn id="20" idx="1"/>
          <a:endCxn id="19" idx="1"/>
        </xdr:cNvCxnSpPr>
      </xdr:nvCxnSpPr>
      <xdr:spPr>
        <a:xfrm flipH="1" flipV="1">
          <a:off x="9687622" y="8037125"/>
          <a:ext cx="542693" cy="94551"/>
        </a:xfrm>
        <a:prstGeom prst="straightConnector1">
          <a:avLst/>
        </a:prstGeom>
        <a:ln w="15875">
          <a:solidFill>
            <a:srgbClr val="005529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34848</xdr:colOff>
      <xdr:row>11</xdr:row>
      <xdr:rowOff>162620</xdr:rowOff>
    </xdr:from>
    <xdr:to>
      <xdr:col>7</xdr:col>
      <xdr:colOff>290396</xdr:colOff>
      <xdr:row>14</xdr:row>
      <xdr:rowOff>116157</xdr:rowOff>
    </xdr:to>
    <xdr:sp macro="" textlink="">
      <xdr:nvSpPr>
        <xdr:cNvPr id="38" name="Retângulo 37"/>
        <xdr:cNvSpPr/>
      </xdr:nvSpPr>
      <xdr:spPr>
        <a:xfrm>
          <a:off x="3287287" y="3751919"/>
          <a:ext cx="255548" cy="41817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7</xdr:col>
      <xdr:colOff>34848</xdr:colOff>
      <xdr:row>13</xdr:row>
      <xdr:rowOff>104542</xdr:rowOff>
    </xdr:from>
    <xdr:to>
      <xdr:col>9</xdr:col>
      <xdr:colOff>275167</xdr:colOff>
      <xdr:row>13</xdr:row>
      <xdr:rowOff>105706</xdr:rowOff>
    </xdr:to>
    <xdr:cxnSp macro="">
      <xdr:nvCxnSpPr>
        <xdr:cNvPr id="40" name="Conector angulado 21"/>
        <xdr:cNvCxnSpPr>
          <a:stCxn id="39" idx="1"/>
          <a:endCxn id="38" idx="1"/>
        </xdr:cNvCxnSpPr>
      </xdr:nvCxnSpPr>
      <xdr:spPr>
        <a:xfrm flipH="1" flipV="1">
          <a:off x="3287287" y="3961005"/>
          <a:ext cx="1401904" cy="1164"/>
        </a:xfrm>
        <a:prstGeom prst="straightConnector1">
          <a:avLst/>
        </a:prstGeom>
        <a:ln w="15875">
          <a:solidFill>
            <a:srgbClr val="005529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127774</xdr:colOff>
      <xdr:row>25</xdr:row>
      <xdr:rowOff>162620</xdr:rowOff>
    </xdr:from>
    <xdr:to>
      <xdr:col>8</xdr:col>
      <xdr:colOff>449868</xdr:colOff>
      <xdr:row>26</xdr:row>
      <xdr:rowOff>213678</xdr:rowOff>
    </xdr:to>
    <xdr:sp macro="" textlink="">
      <xdr:nvSpPr>
        <xdr:cNvPr id="46" name="Retângulo 45"/>
        <xdr:cNvSpPr/>
      </xdr:nvSpPr>
      <xdr:spPr>
        <a:xfrm>
          <a:off x="3961006" y="6841736"/>
          <a:ext cx="322094" cy="36468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8</xdr:col>
      <xdr:colOff>127774</xdr:colOff>
      <xdr:row>21</xdr:row>
      <xdr:rowOff>40656</xdr:rowOff>
    </xdr:from>
    <xdr:to>
      <xdr:col>15</xdr:col>
      <xdr:colOff>569177</xdr:colOff>
      <xdr:row>26</xdr:row>
      <xdr:rowOff>31335</xdr:rowOff>
    </xdr:to>
    <xdr:cxnSp macro="">
      <xdr:nvCxnSpPr>
        <xdr:cNvPr id="47" name="Conector angulado 21"/>
        <xdr:cNvCxnSpPr>
          <a:stCxn id="45" idx="1"/>
          <a:endCxn id="46" idx="1"/>
        </xdr:cNvCxnSpPr>
      </xdr:nvCxnSpPr>
      <xdr:spPr>
        <a:xfrm flipH="1">
          <a:off x="3961006" y="5883430"/>
          <a:ext cx="4506951" cy="1140649"/>
        </a:xfrm>
        <a:prstGeom prst="straightConnector1">
          <a:avLst/>
        </a:prstGeom>
        <a:ln w="15875">
          <a:solidFill>
            <a:srgbClr val="005529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569177</xdr:colOff>
      <xdr:row>18</xdr:row>
      <xdr:rowOff>453019</xdr:rowOff>
    </xdr:from>
    <xdr:to>
      <xdr:col>20</xdr:col>
      <xdr:colOff>290396</xdr:colOff>
      <xdr:row>23</xdr:row>
      <xdr:rowOff>104542</xdr:rowOff>
    </xdr:to>
    <xdr:sp macro="" textlink="">
      <xdr:nvSpPr>
        <xdr:cNvPr id="45" name="CaixaDeTexto 44"/>
        <xdr:cNvSpPr txBox="1"/>
      </xdr:nvSpPr>
      <xdr:spPr>
        <a:xfrm>
          <a:off x="8467957" y="5378141"/>
          <a:ext cx="2625183" cy="1010578"/>
        </a:xfrm>
        <a:prstGeom prst="rect">
          <a:avLst/>
        </a:prstGeom>
        <a:solidFill>
          <a:srgbClr val="CCFFCC"/>
        </a:solidFill>
        <a:ln w="9525" cmpd="sng"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pt-BR" sz="1000" b="1">
              <a:latin typeface="Arial" panose="020B0604020202020204" pitchFamily="34" charset="0"/>
              <a:cs typeface="Arial" panose="020B0604020202020204" pitchFamily="34" charset="0"/>
            </a:rPr>
            <a:t>Orientações sobre como determinar a densidade umida e a % de matéria seca podem ser obtidas na planilha "Determinação ...", que pode ser acessada pela opção do menu principal.</a:t>
          </a:r>
        </a:p>
      </xdr:txBody>
    </xdr:sp>
    <xdr:clientData/>
  </xdr:twoCellAnchor>
  <xdr:twoCellAnchor>
    <xdr:from>
      <xdr:col>19</xdr:col>
      <xdr:colOff>8364</xdr:colOff>
      <xdr:row>26</xdr:row>
      <xdr:rowOff>407714</xdr:rowOff>
    </xdr:from>
    <xdr:to>
      <xdr:col>22</xdr:col>
      <xdr:colOff>278781</xdr:colOff>
      <xdr:row>34</xdr:row>
      <xdr:rowOff>69693</xdr:rowOff>
    </xdr:to>
    <xdr:sp macro="" textlink="">
      <xdr:nvSpPr>
        <xdr:cNvPr id="20" name="CaixaDeTexto 19"/>
        <xdr:cNvSpPr txBox="1"/>
      </xdr:nvSpPr>
      <xdr:spPr>
        <a:xfrm>
          <a:off x="10230315" y="7400458"/>
          <a:ext cx="2012795" cy="1462436"/>
        </a:xfrm>
        <a:prstGeom prst="rect">
          <a:avLst/>
        </a:prstGeom>
        <a:solidFill>
          <a:srgbClr val="CCFFCC"/>
        </a:solidFill>
        <a:ln w="9525" cmpd="sng"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pt-BR" sz="1000" b="1">
              <a:latin typeface="Arial" panose="020B0604020202020204" pitchFamily="34" charset="0"/>
              <a:cs typeface="Arial" panose="020B0604020202020204" pitchFamily="34" charset="0"/>
            </a:rPr>
            <a:t>É provável que o volume da mistura seja menor do que a soma dos volumes dos dois materias, pois materiais mais finos podem se alojar entre as partículas dos materiais mais grossos.</a:t>
          </a:r>
        </a:p>
      </xdr:txBody>
    </xdr:sp>
    <xdr:clientData/>
  </xdr:twoCellAnchor>
  <xdr:twoCellAnchor>
    <xdr:from>
      <xdr:col>9</xdr:col>
      <xdr:colOff>275167</xdr:colOff>
      <xdr:row>11</xdr:row>
      <xdr:rowOff>74084</xdr:rowOff>
    </xdr:from>
    <xdr:to>
      <xdr:col>15</xdr:col>
      <xdr:colOff>142875</xdr:colOff>
      <xdr:row>15</xdr:row>
      <xdr:rowOff>21167</xdr:rowOff>
    </xdr:to>
    <xdr:sp macro="" textlink="">
      <xdr:nvSpPr>
        <xdr:cNvPr id="39" name="CaixaDeTexto 38"/>
        <xdr:cNvSpPr txBox="1"/>
      </xdr:nvSpPr>
      <xdr:spPr>
        <a:xfrm>
          <a:off x="5884334" y="3926417"/>
          <a:ext cx="3360208" cy="603250"/>
        </a:xfrm>
        <a:prstGeom prst="rect">
          <a:avLst/>
        </a:prstGeom>
        <a:solidFill>
          <a:srgbClr val="CCFFCC"/>
        </a:solidFill>
        <a:ln w="9525" cmpd="sng"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pt-BR" sz="1000" b="1">
              <a:latin typeface="Arial" panose="020B0604020202020204" pitchFamily="34" charset="0"/>
              <a:cs typeface="Arial" panose="020B0604020202020204" pitchFamily="34" charset="0"/>
            </a:rPr>
            <a:t>O composto deve utilizar um material com relação C:N MAIOR que este valor, misturado com outro materiail com relação C:N MENOR que este valor.</a:t>
          </a:r>
        </a:p>
      </xdr:txBody>
    </xdr:sp>
    <xdr:clientData/>
  </xdr:twoCellAnchor>
  <xdr:twoCellAnchor editAs="oneCell">
    <xdr:from>
      <xdr:col>2</xdr:col>
      <xdr:colOff>171360</xdr:colOff>
      <xdr:row>1</xdr:row>
      <xdr:rowOff>142920</xdr:rowOff>
    </xdr:from>
    <xdr:to>
      <xdr:col>4</xdr:col>
      <xdr:colOff>380880</xdr:colOff>
      <xdr:row>1</xdr:row>
      <xdr:rowOff>666360</xdr:rowOff>
    </xdr:to>
    <xdr:pic>
      <xdr:nvPicPr>
        <xdr:cNvPr id="26" name="Imagem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476160" y="333420"/>
          <a:ext cx="1428720" cy="5234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22</xdr:col>
      <xdr:colOff>85680</xdr:colOff>
      <xdr:row>1</xdr:row>
      <xdr:rowOff>179640</xdr:rowOff>
    </xdr:from>
    <xdr:to>
      <xdr:col>22</xdr:col>
      <xdr:colOff>392760</xdr:colOff>
      <xdr:row>1</xdr:row>
      <xdr:rowOff>474480</xdr:rowOff>
    </xdr:to>
    <xdr:pic>
      <xdr:nvPicPr>
        <xdr:cNvPr id="27" name="Imagem 4">
          <a:hlinkClick xmlns:r="http://schemas.openxmlformats.org/officeDocument/2006/relationships" r:id="rId2"/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12068130" y="370140"/>
          <a:ext cx="307080" cy="2948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171360</xdr:colOff>
      <xdr:row>1</xdr:row>
      <xdr:rowOff>142920</xdr:rowOff>
    </xdr:from>
    <xdr:to>
      <xdr:col>4</xdr:col>
      <xdr:colOff>380880</xdr:colOff>
      <xdr:row>1</xdr:row>
      <xdr:rowOff>666360</xdr:rowOff>
    </xdr:to>
    <xdr:pic>
      <xdr:nvPicPr>
        <xdr:cNvPr id="5" name="Imagem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493200" y="333360"/>
          <a:ext cx="1499760" cy="5234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17</xdr:col>
      <xdr:colOff>447675</xdr:colOff>
      <xdr:row>37</xdr:row>
      <xdr:rowOff>9525</xdr:rowOff>
    </xdr:to>
    <xdr:sp macro="" textlink="">
      <xdr:nvSpPr>
        <xdr:cNvPr id="4104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17</xdr:col>
      <xdr:colOff>447675</xdr:colOff>
      <xdr:row>37</xdr:row>
      <xdr:rowOff>9525</xdr:rowOff>
    </xdr:to>
    <xdr:sp macro="" textlink="">
      <xdr:nvSpPr>
        <xdr:cNvPr id="4102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17</xdr:col>
      <xdr:colOff>447675</xdr:colOff>
      <xdr:row>37</xdr:row>
      <xdr:rowOff>9525</xdr:rowOff>
    </xdr:to>
    <xdr:sp macro="" textlink="">
      <xdr:nvSpPr>
        <xdr:cNvPr id="4100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17</xdr:col>
      <xdr:colOff>447675</xdr:colOff>
      <xdr:row>37</xdr:row>
      <xdr:rowOff>9525</xdr:rowOff>
    </xdr:to>
    <xdr:sp macro="" textlink="">
      <xdr:nvSpPr>
        <xdr:cNvPr id="4098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0</xdr:colOff>
      <xdr:row>13</xdr:row>
      <xdr:rowOff>174237</xdr:rowOff>
    </xdr:from>
    <xdr:to>
      <xdr:col>7</xdr:col>
      <xdr:colOff>194449</xdr:colOff>
      <xdr:row>16</xdr:row>
      <xdr:rowOff>104542</xdr:rowOff>
    </xdr:to>
    <xdr:sp macro="" textlink="">
      <xdr:nvSpPr>
        <xdr:cNvPr id="8" name="Retângulo 7"/>
        <xdr:cNvSpPr/>
      </xdr:nvSpPr>
      <xdr:spPr>
        <a:xfrm>
          <a:off x="3252439" y="4355944"/>
          <a:ext cx="194449" cy="39493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280174</xdr:colOff>
      <xdr:row>12</xdr:row>
      <xdr:rowOff>113137</xdr:rowOff>
    </xdr:from>
    <xdr:to>
      <xdr:col>14</xdr:col>
      <xdr:colOff>325244</xdr:colOff>
      <xdr:row>16</xdr:row>
      <xdr:rowOff>162622</xdr:rowOff>
    </xdr:to>
    <xdr:sp macro="" textlink="">
      <xdr:nvSpPr>
        <xdr:cNvPr id="9" name="CaixaDeTexto 8"/>
        <xdr:cNvSpPr txBox="1"/>
      </xdr:nvSpPr>
      <xdr:spPr>
        <a:xfrm>
          <a:off x="4694198" y="4108991"/>
          <a:ext cx="2949034" cy="699972"/>
        </a:xfrm>
        <a:prstGeom prst="rect">
          <a:avLst/>
        </a:prstGeom>
        <a:solidFill>
          <a:srgbClr val="CCFFCC"/>
        </a:solidFill>
        <a:ln w="9525" cmpd="sng"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pt-BR" sz="1000" b="1">
              <a:latin typeface="Arial" panose="020B0604020202020204" pitchFamily="34" charset="0"/>
              <a:cs typeface="Arial" panose="020B0604020202020204" pitchFamily="34" charset="0"/>
            </a:rPr>
            <a:t>O composto deve utilizar um material com relação C:N MAIOR que este valor, misturado com outro materiail com relação C:N MENOR que este valor.</a:t>
          </a:r>
        </a:p>
      </xdr:txBody>
    </xdr:sp>
    <xdr:clientData/>
  </xdr:twoCellAnchor>
  <xdr:twoCellAnchor>
    <xdr:from>
      <xdr:col>7</xdr:col>
      <xdr:colOff>0</xdr:colOff>
      <xdr:row>15</xdr:row>
      <xdr:rowOff>10105</xdr:rowOff>
    </xdr:from>
    <xdr:to>
      <xdr:col>9</xdr:col>
      <xdr:colOff>280174</xdr:colOff>
      <xdr:row>15</xdr:row>
      <xdr:rowOff>104542</xdr:rowOff>
    </xdr:to>
    <xdr:cxnSp macro="">
      <xdr:nvCxnSpPr>
        <xdr:cNvPr id="10" name="Conector angulado 21"/>
        <xdr:cNvCxnSpPr>
          <a:stCxn id="9" idx="1"/>
          <a:endCxn id="8" idx="1"/>
        </xdr:cNvCxnSpPr>
      </xdr:nvCxnSpPr>
      <xdr:spPr>
        <a:xfrm flipH="1">
          <a:off x="3252439" y="4458977"/>
          <a:ext cx="1441759" cy="94437"/>
        </a:xfrm>
        <a:prstGeom prst="straightConnector1">
          <a:avLst/>
        </a:prstGeom>
        <a:ln w="15875">
          <a:solidFill>
            <a:srgbClr val="005529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92926</xdr:colOff>
      <xdr:row>30</xdr:row>
      <xdr:rowOff>69695</xdr:rowOff>
    </xdr:from>
    <xdr:to>
      <xdr:col>8</xdr:col>
      <xdr:colOff>370880</xdr:colOff>
      <xdr:row>31</xdr:row>
      <xdr:rowOff>235828</xdr:rowOff>
    </xdr:to>
    <xdr:sp macro="" textlink="">
      <xdr:nvSpPr>
        <xdr:cNvPr id="15" name="Retângulo 14"/>
        <xdr:cNvSpPr/>
      </xdr:nvSpPr>
      <xdr:spPr>
        <a:xfrm>
          <a:off x="3926158" y="7782622"/>
          <a:ext cx="277954" cy="47976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8</xdr:col>
      <xdr:colOff>370880</xdr:colOff>
      <xdr:row>25</xdr:row>
      <xdr:rowOff>52271</xdr:rowOff>
    </xdr:from>
    <xdr:to>
      <xdr:col>17</xdr:col>
      <xdr:colOff>289931</xdr:colOff>
      <xdr:row>30</xdr:row>
      <xdr:rowOff>309576</xdr:rowOff>
    </xdr:to>
    <xdr:cxnSp macro="">
      <xdr:nvCxnSpPr>
        <xdr:cNvPr id="17" name="Conector angulado 21"/>
        <xdr:cNvCxnSpPr>
          <a:stCxn id="16" idx="1"/>
          <a:endCxn id="15" idx="3"/>
        </xdr:cNvCxnSpPr>
      </xdr:nvCxnSpPr>
      <xdr:spPr>
        <a:xfrm flipH="1">
          <a:off x="4204112" y="6905625"/>
          <a:ext cx="5146185" cy="1116878"/>
        </a:xfrm>
        <a:prstGeom prst="straightConnector1">
          <a:avLst/>
        </a:prstGeom>
        <a:ln w="15875">
          <a:solidFill>
            <a:srgbClr val="005529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58079</xdr:colOff>
      <xdr:row>34</xdr:row>
      <xdr:rowOff>151007</xdr:rowOff>
    </xdr:from>
    <xdr:to>
      <xdr:col>17</xdr:col>
      <xdr:colOff>287376</xdr:colOff>
      <xdr:row>36</xdr:row>
      <xdr:rowOff>37171</xdr:rowOff>
    </xdr:to>
    <xdr:sp macro="" textlink="">
      <xdr:nvSpPr>
        <xdr:cNvPr id="21" name="Retângulo 20"/>
        <xdr:cNvSpPr/>
      </xdr:nvSpPr>
      <xdr:spPr>
        <a:xfrm>
          <a:off x="9118445" y="9095214"/>
          <a:ext cx="229297" cy="30433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17</xdr:col>
      <xdr:colOff>58079</xdr:colOff>
      <xdr:row>35</xdr:row>
      <xdr:rowOff>94089</xdr:rowOff>
    </xdr:from>
    <xdr:to>
      <xdr:col>19</xdr:col>
      <xdr:colOff>179814</xdr:colOff>
      <xdr:row>38</xdr:row>
      <xdr:rowOff>98735</xdr:rowOff>
    </xdr:to>
    <xdr:cxnSp macro="">
      <xdr:nvCxnSpPr>
        <xdr:cNvPr id="23" name="Conector angulado 21"/>
        <xdr:cNvCxnSpPr>
          <a:stCxn id="22" idx="1"/>
          <a:endCxn id="21" idx="1"/>
        </xdr:cNvCxnSpPr>
      </xdr:nvCxnSpPr>
      <xdr:spPr>
        <a:xfrm flipH="1" flipV="1">
          <a:off x="9118445" y="9247382"/>
          <a:ext cx="1283320" cy="620286"/>
        </a:xfrm>
        <a:prstGeom prst="straightConnector1">
          <a:avLst/>
        </a:prstGeom>
        <a:ln w="15875">
          <a:solidFill>
            <a:srgbClr val="005529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179814</xdr:colOff>
      <xdr:row>34</xdr:row>
      <xdr:rowOff>174238</xdr:rowOff>
    </xdr:from>
    <xdr:to>
      <xdr:col>22</xdr:col>
      <xdr:colOff>151007</xdr:colOff>
      <xdr:row>41</xdr:row>
      <xdr:rowOff>174238</xdr:rowOff>
    </xdr:to>
    <xdr:sp macro="" textlink="">
      <xdr:nvSpPr>
        <xdr:cNvPr id="22" name="CaixaDeTexto 21"/>
        <xdr:cNvSpPr txBox="1"/>
      </xdr:nvSpPr>
      <xdr:spPr>
        <a:xfrm>
          <a:off x="10401765" y="9118445"/>
          <a:ext cx="1713571" cy="1498445"/>
        </a:xfrm>
        <a:prstGeom prst="rect">
          <a:avLst/>
        </a:prstGeom>
        <a:solidFill>
          <a:srgbClr val="CCFFCC"/>
        </a:solidFill>
        <a:ln w="9525" cmpd="sng"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pt-BR" sz="1000" b="1">
              <a:latin typeface="Arial" panose="020B0604020202020204" pitchFamily="34" charset="0"/>
              <a:cs typeface="Arial" panose="020B0604020202020204" pitchFamily="34" charset="0"/>
            </a:rPr>
            <a:t>É provável que o volume da mistura seja menor do que a soma dos volumes dos três materias, pois materiais mais finos podem se alojar entre as partículas dos materiais mais grossos.</a:t>
          </a:r>
        </a:p>
      </xdr:txBody>
    </xdr:sp>
    <xdr:clientData/>
  </xdr:twoCellAnchor>
  <xdr:twoCellAnchor>
    <xdr:from>
      <xdr:col>17</xdr:col>
      <xdr:colOff>289931</xdr:colOff>
      <xdr:row>21</xdr:row>
      <xdr:rowOff>151006</xdr:rowOff>
    </xdr:from>
    <xdr:to>
      <xdr:col>20</xdr:col>
      <xdr:colOff>394938</xdr:colOff>
      <xdr:row>29</xdr:row>
      <xdr:rowOff>127774</xdr:rowOff>
    </xdr:to>
    <xdr:sp macro="" textlink="">
      <xdr:nvSpPr>
        <xdr:cNvPr id="16" name="CaixaDeTexto 15"/>
        <xdr:cNvSpPr txBox="1"/>
      </xdr:nvSpPr>
      <xdr:spPr>
        <a:xfrm>
          <a:off x="9350297" y="6168018"/>
          <a:ext cx="1847385" cy="1475213"/>
        </a:xfrm>
        <a:prstGeom prst="rect">
          <a:avLst/>
        </a:prstGeom>
        <a:solidFill>
          <a:srgbClr val="CCFFCC"/>
        </a:solidFill>
        <a:ln w="9525" cmpd="sng"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pt-BR" sz="1000" b="1">
              <a:latin typeface="Arial" panose="020B0604020202020204" pitchFamily="34" charset="0"/>
              <a:cs typeface="Arial" panose="020B0604020202020204" pitchFamily="34" charset="0"/>
            </a:rPr>
            <a:t>Orientações sobre como determinar a densidade umida e a % de matéria seca podem ser obtidas na planilha "Determinação ...", que pode ser acessada pela opção do menu principal.</a:t>
          </a:r>
        </a:p>
      </xdr:txBody>
    </xdr:sp>
    <xdr:clientData/>
  </xdr:twoCellAnchor>
  <xdr:twoCellAnchor editAs="oneCell">
    <xdr:from>
      <xdr:col>2</xdr:col>
      <xdr:colOff>171360</xdr:colOff>
      <xdr:row>1</xdr:row>
      <xdr:rowOff>142920</xdr:rowOff>
    </xdr:from>
    <xdr:to>
      <xdr:col>4</xdr:col>
      <xdr:colOff>380880</xdr:colOff>
      <xdr:row>1</xdr:row>
      <xdr:rowOff>666360</xdr:rowOff>
    </xdr:to>
    <xdr:pic>
      <xdr:nvPicPr>
        <xdr:cNvPr id="33" name="Imagem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476160" y="333420"/>
          <a:ext cx="1428720" cy="5234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22</xdr:col>
      <xdr:colOff>85680</xdr:colOff>
      <xdr:row>1</xdr:row>
      <xdr:rowOff>179640</xdr:rowOff>
    </xdr:from>
    <xdr:to>
      <xdr:col>22</xdr:col>
      <xdr:colOff>392760</xdr:colOff>
      <xdr:row>1</xdr:row>
      <xdr:rowOff>474480</xdr:rowOff>
    </xdr:to>
    <xdr:pic>
      <xdr:nvPicPr>
        <xdr:cNvPr id="34" name="Imagem 4">
          <a:hlinkClick xmlns:r="http://schemas.openxmlformats.org/officeDocument/2006/relationships" r:id="rId2"/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12068130" y="370140"/>
          <a:ext cx="307080" cy="2948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171360</xdr:colOff>
      <xdr:row>1</xdr:row>
      <xdr:rowOff>142920</xdr:rowOff>
    </xdr:from>
    <xdr:to>
      <xdr:col>4</xdr:col>
      <xdr:colOff>380880</xdr:colOff>
      <xdr:row>1</xdr:row>
      <xdr:rowOff>666360</xdr:rowOff>
    </xdr:to>
    <xdr:pic>
      <xdr:nvPicPr>
        <xdr:cNvPr id="7" name="Imagem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493200" y="333360"/>
          <a:ext cx="1499760" cy="5234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171360</xdr:colOff>
      <xdr:row>1</xdr:row>
      <xdr:rowOff>142920</xdr:rowOff>
    </xdr:from>
    <xdr:to>
      <xdr:col>4</xdr:col>
      <xdr:colOff>380880</xdr:colOff>
      <xdr:row>1</xdr:row>
      <xdr:rowOff>666360</xdr:rowOff>
    </xdr:to>
    <xdr:pic>
      <xdr:nvPicPr>
        <xdr:cNvPr id="4" name="Imagem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476160" y="333420"/>
          <a:ext cx="1428720" cy="5234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22</xdr:col>
      <xdr:colOff>85680</xdr:colOff>
      <xdr:row>1</xdr:row>
      <xdr:rowOff>179640</xdr:rowOff>
    </xdr:from>
    <xdr:to>
      <xdr:col>22</xdr:col>
      <xdr:colOff>392760</xdr:colOff>
      <xdr:row>1</xdr:row>
      <xdr:rowOff>474480</xdr:rowOff>
    </xdr:to>
    <xdr:pic>
      <xdr:nvPicPr>
        <xdr:cNvPr id="5" name="Imagem 4">
          <a:hlinkClick xmlns:r="http://schemas.openxmlformats.org/officeDocument/2006/relationships" r:id="rId2"/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12068130" y="370140"/>
          <a:ext cx="307080" cy="2948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171360</xdr:colOff>
      <xdr:row>1</xdr:row>
      <xdr:rowOff>142920</xdr:rowOff>
    </xdr:from>
    <xdr:to>
      <xdr:col>4</xdr:col>
      <xdr:colOff>380880</xdr:colOff>
      <xdr:row>1</xdr:row>
      <xdr:rowOff>666360</xdr:rowOff>
    </xdr:to>
    <xdr:pic>
      <xdr:nvPicPr>
        <xdr:cNvPr id="9" name="Imagem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493200" y="333360"/>
          <a:ext cx="1499760" cy="5234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17</xdr:col>
      <xdr:colOff>447675</xdr:colOff>
      <xdr:row>32</xdr:row>
      <xdr:rowOff>180975</xdr:rowOff>
    </xdr:to>
    <xdr:sp macro="" textlink="">
      <xdr:nvSpPr>
        <xdr:cNvPr id="6150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17</xdr:col>
      <xdr:colOff>447675</xdr:colOff>
      <xdr:row>32</xdr:row>
      <xdr:rowOff>180975</xdr:rowOff>
    </xdr:to>
    <xdr:sp macro="" textlink="">
      <xdr:nvSpPr>
        <xdr:cNvPr id="6148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17</xdr:col>
      <xdr:colOff>447675</xdr:colOff>
      <xdr:row>32</xdr:row>
      <xdr:rowOff>180975</xdr:rowOff>
    </xdr:to>
    <xdr:sp macro="" textlink="">
      <xdr:nvSpPr>
        <xdr:cNvPr id="614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23233</xdr:colOff>
      <xdr:row>10</xdr:row>
      <xdr:rowOff>313624</xdr:rowOff>
    </xdr:from>
    <xdr:to>
      <xdr:col>22</xdr:col>
      <xdr:colOff>360092</xdr:colOff>
      <xdr:row>16</xdr:row>
      <xdr:rowOff>58078</xdr:rowOff>
    </xdr:to>
    <xdr:sp macro="" textlink="">
      <xdr:nvSpPr>
        <xdr:cNvPr id="7" name="CaixaDeTexto 6"/>
        <xdr:cNvSpPr txBox="1"/>
      </xdr:nvSpPr>
      <xdr:spPr>
        <a:xfrm>
          <a:off x="10245184" y="3717069"/>
          <a:ext cx="2079237" cy="1475216"/>
        </a:xfrm>
        <a:prstGeom prst="rect">
          <a:avLst/>
        </a:prstGeom>
        <a:solidFill>
          <a:srgbClr val="CCFFCC"/>
        </a:solidFill>
        <a:ln w="9525" cmpd="sng"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pt-BR" sz="1000" b="1">
              <a:latin typeface="Arial" panose="020B0604020202020204" pitchFamily="34" charset="0"/>
              <a:cs typeface="Arial" panose="020B0604020202020204" pitchFamily="34" charset="0"/>
            </a:rPr>
            <a:t>É provável que a densidade da Mistura 1+2 seja diferente do valor calculado com base na média ponderada das densidades dos Materiais 1 e 2, pois materiais mais finos podem se alojar entre as partículas dos materiais mais grossos.</a:t>
          </a:r>
        </a:p>
      </xdr:txBody>
    </xdr:sp>
    <xdr:clientData/>
  </xdr:twoCellAnchor>
  <xdr:twoCellAnchor>
    <xdr:from>
      <xdr:col>18</xdr:col>
      <xdr:colOff>11620</xdr:colOff>
      <xdr:row>15</xdr:row>
      <xdr:rowOff>92927</xdr:rowOff>
    </xdr:from>
    <xdr:to>
      <xdr:col>19</xdr:col>
      <xdr:colOff>23233</xdr:colOff>
      <xdr:row>15</xdr:row>
      <xdr:rowOff>100012</xdr:rowOff>
    </xdr:to>
    <xdr:cxnSp macro="">
      <xdr:nvCxnSpPr>
        <xdr:cNvPr id="11" name="Conector angulado 21"/>
        <xdr:cNvCxnSpPr/>
      </xdr:nvCxnSpPr>
      <xdr:spPr>
        <a:xfrm flipH="1">
          <a:off x="9652779" y="5041281"/>
          <a:ext cx="592405" cy="7085"/>
        </a:xfrm>
        <a:prstGeom prst="straightConnector1">
          <a:avLst/>
        </a:prstGeom>
        <a:ln w="15875">
          <a:solidFill>
            <a:srgbClr val="005529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10689</xdr:colOff>
      <xdr:row>24</xdr:row>
      <xdr:rowOff>92927</xdr:rowOff>
    </xdr:from>
    <xdr:to>
      <xdr:col>19</xdr:col>
      <xdr:colOff>174238</xdr:colOff>
      <xdr:row>24</xdr:row>
      <xdr:rowOff>120688</xdr:rowOff>
    </xdr:to>
    <xdr:cxnSp macro="">
      <xdr:nvCxnSpPr>
        <xdr:cNvPr id="18" name="Conector angulado 21"/>
        <xdr:cNvCxnSpPr/>
      </xdr:nvCxnSpPr>
      <xdr:spPr>
        <a:xfrm flipH="1">
          <a:off x="9651848" y="7341220"/>
          <a:ext cx="744341" cy="27761"/>
        </a:xfrm>
        <a:prstGeom prst="straightConnector1">
          <a:avLst/>
        </a:prstGeom>
        <a:ln w="15875">
          <a:solidFill>
            <a:srgbClr val="005529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74111</xdr:colOff>
      <xdr:row>34</xdr:row>
      <xdr:rowOff>81311</xdr:rowOff>
    </xdr:from>
    <xdr:to>
      <xdr:col>19</xdr:col>
      <xdr:colOff>116159</xdr:colOff>
      <xdr:row>34</xdr:row>
      <xdr:rowOff>94204</xdr:rowOff>
    </xdr:to>
    <xdr:cxnSp macro="">
      <xdr:nvCxnSpPr>
        <xdr:cNvPr id="21" name="Conector angulado 21"/>
        <xdr:cNvCxnSpPr/>
      </xdr:nvCxnSpPr>
      <xdr:spPr>
        <a:xfrm flipH="1">
          <a:off x="9715270" y="9850244"/>
          <a:ext cx="622840" cy="12893"/>
        </a:xfrm>
        <a:prstGeom prst="straightConnector1">
          <a:avLst/>
        </a:prstGeom>
        <a:ln w="15875">
          <a:solidFill>
            <a:srgbClr val="005529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81312</xdr:colOff>
      <xdr:row>28</xdr:row>
      <xdr:rowOff>336858</xdr:rowOff>
    </xdr:from>
    <xdr:to>
      <xdr:col>22</xdr:col>
      <xdr:colOff>383325</xdr:colOff>
      <xdr:row>35</xdr:row>
      <xdr:rowOff>23231</xdr:rowOff>
    </xdr:to>
    <xdr:sp macro="" textlink="">
      <xdr:nvSpPr>
        <xdr:cNvPr id="17" name="CaixaDeTexto 16"/>
        <xdr:cNvSpPr txBox="1"/>
      </xdr:nvSpPr>
      <xdr:spPr>
        <a:xfrm>
          <a:off x="10303263" y="8467956"/>
          <a:ext cx="2044391" cy="1521677"/>
        </a:xfrm>
        <a:prstGeom prst="rect">
          <a:avLst/>
        </a:prstGeom>
        <a:solidFill>
          <a:srgbClr val="CCFFCC"/>
        </a:solidFill>
        <a:ln w="9525" cmpd="sng"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pt-BR" sz="1000" b="1">
              <a:latin typeface="Arial" panose="020B0604020202020204" pitchFamily="34" charset="0"/>
              <a:cs typeface="Arial" panose="020B0604020202020204" pitchFamily="34" charset="0"/>
            </a:rPr>
            <a:t>É provável que a densidade da Mistura 1+2+3+4 seja diferente do valor calculado com base na média ponderada das densidades dos Materiais 1, 2, 3 e 4, pois materiais mais finos podem se alojar entre as partículas dos materiais mais grossos.</a:t>
          </a:r>
        </a:p>
      </xdr:txBody>
    </xdr:sp>
    <xdr:clientData/>
  </xdr:twoCellAnchor>
  <xdr:twoCellAnchor editAs="oneCell">
    <xdr:from>
      <xdr:col>2</xdr:col>
      <xdr:colOff>171360</xdr:colOff>
      <xdr:row>1</xdr:row>
      <xdr:rowOff>142920</xdr:rowOff>
    </xdr:from>
    <xdr:to>
      <xdr:col>4</xdr:col>
      <xdr:colOff>380880</xdr:colOff>
      <xdr:row>1</xdr:row>
      <xdr:rowOff>666360</xdr:rowOff>
    </xdr:to>
    <xdr:pic>
      <xdr:nvPicPr>
        <xdr:cNvPr id="24" name="Imagem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476160" y="333420"/>
          <a:ext cx="1428720" cy="5234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22</xdr:col>
      <xdr:colOff>85680</xdr:colOff>
      <xdr:row>1</xdr:row>
      <xdr:rowOff>179640</xdr:rowOff>
    </xdr:from>
    <xdr:to>
      <xdr:col>22</xdr:col>
      <xdr:colOff>392760</xdr:colOff>
      <xdr:row>1</xdr:row>
      <xdr:rowOff>474480</xdr:rowOff>
    </xdr:to>
    <xdr:pic>
      <xdr:nvPicPr>
        <xdr:cNvPr id="25" name="Imagem 4">
          <a:hlinkClick xmlns:r="http://schemas.openxmlformats.org/officeDocument/2006/relationships" r:id="rId2"/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12068130" y="370140"/>
          <a:ext cx="307080" cy="2948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19</xdr:col>
      <xdr:colOff>70860</xdr:colOff>
      <xdr:row>19</xdr:row>
      <xdr:rowOff>127772</xdr:rowOff>
    </xdr:from>
    <xdr:to>
      <xdr:col>22</xdr:col>
      <xdr:colOff>383324</xdr:colOff>
      <xdr:row>25</xdr:row>
      <xdr:rowOff>23230</xdr:rowOff>
    </xdr:to>
    <xdr:sp macro="" textlink="">
      <xdr:nvSpPr>
        <xdr:cNvPr id="16" name="CaixaDeTexto 15"/>
        <xdr:cNvSpPr txBox="1"/>
      </xdr:nvSpPr>
      <xdr:spPr>
        <a:xfrm>
          <a:off x="10292811" y="5947315"/>
          <a:ext cx="2054842" cy="1521677"/>
        </a:xfrm>
        <a:prstGeom prst="rect">
          <a:avLst/>
        </a:prstGeom>
        <a:solidFill>
          <a:srgbClr val="CCFFCC"/>
        </a:solidFill>
        <a:ln w="9525" cmpd="sng"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pt-BR" sz="1000" b="1">
              <a:latin typeface="Arial" panose="020B0604020202020204" pitchFamily="34" charset="0"/>
              <a:cs typeface="Arial" panose="020B0604020202020204" pitchFamily="34" charset="0"/>
            </a:rPr>
            <a:t>É provável que a densidade da Mistura 1+2+3 seja diferente do valor calculado com base na média ponderada das densidades dos Materiais 1, 2 e 3, pois materiais mais finos podem se alojar entre as partículas dos materiais mais grossos.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171360</xdr:colOff>
      <xdr:row>1</xdr:row>
      <xdr:rowOff>142920</xdr:rowOff>
    </xdr:from>
    <xdr:to>
      <xdr:col>4</xdr:col>
      <xdr:colOff>380880</xdr:colOff>
      <xdr:row>1</xdr:row>
      <xdr:rowOff>666360</xdr:rowOff>
    </xdr:to>
    <xdr:pic>
      <xdr:nvPicPr>
        <xdr:cNvPr id="11" name="Imagem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493200" y="333360"/>
          <a:ext cx="1499760" cy="5234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171360</xdr:colOff>
      <xdr:row>1</xdr:row>
      <xdr:rowOff>142920</xdr:rowOff>
    </xdr:from>
    <xdr:to>
      <xdr:col>4</xdr:col>
      <xdr:colOff>380880</xdr:colOff>
      <xdr:row>1</xdr:row>
      <xdr:rowOff>666360</xdr:rowOff>
    </xdr:to>
    <xdr:pic>
      <xdr:nvPicPr>
        <xdr:cNvPr id="4" name="Imagem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476160" y="333420"/>
          <a:ext cx="1428720" cy="5234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22</xdr:col>
      <xdr:colOff>85680</xdr:colOff>
      <xdr:row>1</xdr:row>
      <xdr:rowOff>179640</xdr:rowOff>
    </xdr:from>
    <xdr:to>
      <xdr:col>22</xdr:col>
      <xdr:colOff>392760</xdr:colOff>
      <xdr:row>1</xdr:row>
      <xdr:rowOff>474480</xdr:rowOff>
    </xdr:to>
    <xdr:pic>
      <xdr:nvPicPr>
        <xdr:cNvPr id="5" name="Imagem 4">
          <a:hlinkClick xmlns:r="http://schemas.openxmlformats.org/officeDocument/2006/relationships" r:id="rId2"/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12068130" y="370140"/>
          <a:ext cx="307080" cy="2948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171360</xdr:colOff>
      <xdr:row>1</xdr:row>
      <xdr:rowOff>142920</xdr:rowOff>
    </xdr:from>
    <xdr:to>
      <xdr:col>4</xdr:col>
      <xdr:colOff>380880</xdr:colOff>
      <xdr:row>1</xdr:row>
      <xdr:rowOff>666360</xdr:rowOff>
    </xdr:to>
    <xdr:pic>
      <xdr:nvPicPr>
        <xdr:cNvPr id="13" name="Imagem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493200" y="333360"/>
          <a:ext cx="1499760" cy="5234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171360</xdr:colOff>
      <xdr:row>1</xdr:row>
      <xdr:rowOff>142920</xdr:rowOff>
    </xdr:from>
    <xdr:to>
      <xdr:col>4</xdr:col>
      <xdr:colOff>380880</xdr:colOff>
      <xdr:row>1</xdr:row>
      <xdr:rowOff>666360</xdr:rowOff>
    </xdr:to>
    <xdr:pic>
      <xdr:nvPicPr>
        <xdr:cNvPr id="4" name="Imagem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476160" y="333420"/>
          <a:ext cx="1428720" cy="5234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22</xdr:col>
      <xdr:colOff>85680</xdr:colOff>
      <xdr:row>1</xdr:row>
      <xdr:rowOff>179640</xdr:rowOff>
    </xdr:from>
    <xdr:to>
      <xdr:col>22</xdr:col>
      <xdr:colOff>392760</xdr:colOff>
      <xdr:row>1</xdr:row>
      <xdr:rowOff>474480</xdr:rowOff>
    </xdr:to>
    <xdr:pic>
      <xdr:nvPicPr>
        <xdr:cNvPr id="5" name="Imagem 4">
          <a:hlinkClick xmlns:r="http://schemas.openxmlformats.org/officeDocument/2006/relationships" r:id="rId2"/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12068130" y="370140"/>
          <a:ext cx="307080" cy="2948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www.youtube.com/watch?v=zsxv0-sTzpM" TargetMode="External"/><Relationship Id="rId1" Type="http://schemas.openxmlformats.org/officeDocument/2006/relationships/hyperlink" Target="https://www.youtube.com/watch?v=pdvHiZvzCbE&amp;feature=c4-overview&amp;list=UUtP56j8IZ9GXMmENJcmx7-Q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mbrapa.br/fale-conosco" TargetMode="External"/><Relationship Id="rId2" Type="http://schemas.openxmlformats.org/officeDocument/2006/relationships/hyperlink" Target="https://www.embrapa.br/agrobiologia" TargetMode="External"/><Relationship Id="rId1" Type="http://schemas.openxmlformats.org/officeDocument/2006/relationships/hyperlink" Target="https://www.embrapa.br/equipe/-/empregado/322293/marco-antonio-de-almeida-leal" TargetMode="External"/><Relationship Id="rId4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10"/>
  <sheetViews>
    <sheetView showGridLines="0" tabSelected="1" zoomScale="85" zoomScaleNormal="85" workbookViewId="0">
      <pane ySplit="4" topLeftCell="A5" activePane="bottomLeft" state="frozen"/>
      <selection pane="bottomLeft"/>
    </sheetView>
  </sheetViews>
  <sheetFormatPr defaultRowHeight="15"/>
  <cols>
    <col min="1" max="1" width="3.140625" customWidth="1"/>
    <col min="2" max="2" width="1.42578125" customWidth="1"/>
    <col min="3" max="4" width="9.140625" customWidth="1"/>
    <col min="5" max="23" width="8.7109375" customWidth="1"/>
    <col min="24" max="24" width="1.140625" customWidth="1"/>
    <col min="25" max="25" width="3.28515625" customWidth="1"/>
    <col min="26" max="1025" width="8.7109375" customWidth="1"/>
  </cols>
  <sheetData>
    <row r="2" spans="2:24" ht="60.75" customHeight="1">
      <c r="B2" s="2"/>
      <c r="C2" s="3"/>
      <c r="D2" s="3"/>
      <c r="E2" s="3"/>
      <c r="F2" s="3"/>
      <c r="G2" s="3"/>
      <c r="H2" s="4"/>
      <c r="I2" s="4" t="s">
        <v>0</v>
      </c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5"/>
      <c r="W2" s="6" t="s">
        <v>188</v>
      </c>
      <c r="X2" s="2"/>
    </row>
    <row r="3" spans="2:24" ht="6.75" customHeight="1"/>
    <row r="4" spans="2:24" s="7" customFormat="1" ht="99" customHeight="1">
      <c r="B4" s="8"/>
      <c r="C4" s="135" t="s">
        <v>1</v>
      </c>
      <c r="D4" s="138"/>
      <c r="E4" s="138"/>
      <c r="F4" s="134" t="s">
        <v>2</v>
      </c>
      <c r="G4" s="134"/>
      <c r="H4" s="134"/>
      <c r="I4" s="134" t="s">
        <v>3</v>
      </c>
      <c r="J4" s="134"/>
      <c r="K4" s="134"/>
      <c r="L4" s="134" t="s">
        <v>4</v>
      </c>
      <c r="M4" s="134"/>
      <c r="N4" s="134"/>
      <c r="O4" s="134" t="s">
        <v>5</v>
      </c>
      <c r="P4" s="134"/>
      <c r="Q4" s="134"/>
      <c r="R4" s="134" t="s">
        <v>6</v>
      </c>
      <c r="S4" s="134"/>
      <c r="T4" s="134"/>
      <c r="U4" s="135" t="s">
        <v>7</v>
      </c>
      <c r="V4" s="135"/>
      <c r="W4" s="135"/>
      <c r="X4" s="8"/>
    </row>
    <row r="5" spans="2:24" ht="20.100000000000001" customHeight="1"/>
    <row r="6" spans="2:24" s="9" customFormat="1" ht="20.100000000000001" customHeight="1">
      <c r="C6" s="136" t="s">
        <v>8</v>
      </c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</row>
    <row r="7" spans="2:24" s="9" customFormat="1" ht="20.100000000000001" customHeight="1"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</row>
    <row r="8" spans="2:24" s="9" customFormat="1" ht="39.950000000000003" customHeight="1">
      <c r="C8" s="137" t="s">
        <v>184</v>
      </c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</row>
    <row r="9" spans="2:24" ht="20.100000000000001" customHeight="1"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</row>
    <row r="10" spans="2:24" ht="20.100000000000001" customHeight="1">
      <c r="C10" s="133" t="s">
        <v>1</v>
      </c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</row>
  </sheetData>
  <sheetProtection algorithmName="SHA-512" hashValue="VtfGsjjJmyR0ZxM6RGmwAf6HkTKE663p6tkNgPGqC5/xCE9VMp6tYUXpcYQa3II4r0r3CwjcJNn0W6cOkIYbzQ==" saltValue="IFfxN4jGdcsVPXo/ty1eLQ==" spinCount="100000" sheet="1" objects="1" scenarios="1"/>
  <mergeCells count="10">
    <mergeCell ref="C10:W10"/>
    <mergeCell ref="R4:T4"/>
    <mergeCell ref="U4:W4"/>
    <mergeCell ref="C6:W6"/>
    <mergeCell ref="C8:W8"/>
    <mergeCell ref="C4:E4"/>
    <mergeCell ref="F4:H4"/>
    <mergeCell ref="I4:K4"/>
    <mergeCell ref="L4:N4"/>
    <mergeCell ref="O4:Q4"/>
  </mergeCells>
  <hyperlinks>
    <hyperlink ref="C4" location="CONSIDERACOES!A1" display="Considerações sobre o cálculo de compostagem"/>
    <hyperlink ref="F4" location="'CALCULO 2M'!A1" display="Cálculo de composto formulado com DOIS materias"/>
    <hyperlink ref="I4" location="'CALCULO 3M'!A1" display="Cálculo de composto formulado com TRÊS materias"/>
    <hyperlink ref="L4" location="TABELA!A1" display="Tabela de materiais"/>
    <hyperlink ref="O4" location="CALCULO!A1" display="Cálculo de misturas"/>
    <hyperlink ref="R4" location="DETERMINACAO!A1" display="Determinação dos valores de densidade úmida e do teor de matéria seca"/>
    <hyperlink ref="U4" location="SOBRE!A1" display="Sobre"/>
    <hyperlink ref="C10:W10" location="CONSIDERACOES!A1" display="Considerações sobre o cálculo de compostagem"/>
  </hyperlink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26"/>
  <sheetViews>
    <sheetView showGridLines="0" zoomScale="85" zoomScaleNormal="85" workbookViewId="0">
      <pane ySplit="4" topLeftCell="A5" activePane="bottomLeft" state="frozen"/>
      <selection pane="bottomLeft" activeCell="A2" sqref="A2"/>
    </sheetView>
  </sheetViews>
  <sheetFormatPr defaultRowHeight="15"/>
  <cols>
    <col min="1" max="1" width="3.140625" customWidth="1"/>
    <col min="2" max="2" width="1.42578125" customWidth="1"/>
    <col min="3" max="4" width="9.140625" customWidth="1"/>
    <col min="5" max="23" width="8.7109375" customWidth="1"/>
    <col min="24" max="24" width="1.140625" style="100" customWidth="1"/>
    <col min="25" max="25" width="3.28515625" customWidth="1"/>
    <col min="26" max="1025" width="8.7109375" customWidth="1"/>
  </cols>
  <sheetData>
    <row r="2" spans="2:24" ht="60.75" customHeight="1">
      <c r="B2" s="2"/>
      <c r="C2" s="3"/>
      <c r="D2" s="3"/>
      <c r="E2" s="3"/>
      <c r="F2" s="3"/>
      <c r="G2" s="3"/>
      <c r="H2" s="4"/>
      <c r="I2" s="4" t="s">
        <v>0</v>
      </c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5"/>
      <c r="W2" s="6" t="str">
        <f>HOME!W2</f>
        <v>CompostCalc Excel (v. 2.7  01nov18)</v>
      </c>
      <c r="X2" s="2"/>
    </row>
    <row r="3" spans="2:24" ht="6.75" customHeight="1"/>
    <row r="4" spans="2:24" s="7" customFormat="1" ht="99" customHeight="1">
      <c r="B4" s="11"/>
      <c r="C4" s="141" t="s">
        <v>1</v>
      </c>
      <c r="D4" s="141"/>
      <c r="E4" s="141"/>
      <c r="F4" s="134" t="s">
        <v>2</v>
      </c>
      <c r="G4" s="134"/>
      <c r="H4" s="134"/>
      <c r="I4" s="134" t="s">
        <v>3</v>
      </c>
      <c r="J4" s="134"/>
      <c r="K4" s="134"/>
      <c r="L4" s="134" t="s">
        <v>4</v>
      </c>
      <c r="M4" s="134"/>
      <c r="N4" s="134"/>
      <c r="O4" s="134" t="s">
        <v>5</v>
      </c>
      <c r="P4" s="134"/>
      <c r="Q4" s="134"/>
      <c r="R4" s="134" t="s">
        <v>6</v>
      </c>
      <c r="S4" s="134"/>
      <c r="T4" s="134"/>
      <c r="U4" s="135" t="s">
        <v>7</v>
      </c>
      <c r="V4" s="135"/>
      <c r="W4" s="135"/>
      <c r="X4" s="8"/>
    </row>
    <row r="6" spans="2:24" s="12" customFormat="1" ht="35.1" customHeight="1">
      <c r="C6" s="139" t="s">
        <v>168</v>
      </c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9"/>
    </row>
    <row r="7" spans="2:24" s="12" customFormat="1" ht="30" customHeight="1">
      <c r="C7" s="140" t="s">
        <v>9</v>
      </c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9"/>
    </row>
    <row r="8" spans="2:24" s="12" customFormat="1" ht="48" customHeight="1">
      <c r="C8" s="139" t="s">
        <v>10</v>
      </c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9"/>
    </row>
    <row r="9" spans="2:24" s="12" customFormat="1" ht="9.9499999999999993" customHeight="1"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100"/>
    </row>
    <row r="10" spans="2:24" s="12" customFormat="1" ht="35.1" customHeight="1">
      <c r="C10" s="139" t="s">
        <v>190</v>
      </c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25"/>
    </row>
    <row r="11" spans="2:24" s="12" customFormat="1" ht="9.9499999999999993" customHeight="1"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5"/>
    </row>
    <row r="12" spans="2:24" s="12" customFormat="1" ht="35.1" customHeight="1">
      <c r="C12" s="139" t="s">
        <v>189</v>
      </c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00"/>
    </row>
    <row r="13" spans="2:24" s="12" customFormat="1" ht="15.75">
      <c r="C13" s="142" t="s">
        <v>4</v>
      </c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00"/>
    </row>
    <row r="14" spans="2:24" s="12" customFormat="1" ht="15.75"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100"/>
    </row>
    <row r="15" spans="2:24" s="12" customFormat="1" ht="35.1" customHeight="1">
      <c r="C15" s="139" t="s">
        <v>11</v>
      </c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00"/>
    </row>
    <row r="16" spans="2:24" s="12" customFormat="1" ht="71.25" customHeight="1">
      <c r="C16" s="139" t="s">
        <v>169</v>
      </c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00"/>
    </row>
    <row r="17" spans="3:24" s="12" customFormat="1" ht="15.75">
      <c r="C17" s="142" t="s">
        <v>6</v>
      </c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00"/>
    </row>
    <row r="18" spans="3:24" s="12" customFormat="1" ht="9.9499999999999993" customHeight="1"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100"/>
    </row>
    <row r="19" spans="3:24" s="84" customFormat="1" ht="35.1" customHeight="1">
      <c r="C19" s="139" t="s">
        <v>170</v>
      </c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39"/>
      <c r="S19" s="139"/>
      <c r="T19" s="139"/>
      <c r="U19" s="139"/>
      <c r="V19" s="139"/>
      <c r="W19" s="139"/>
      <c r="X19" s="100"/>
    </row>
    <row r="20" spans="3:24" s="84" customFormat="1" ht="9.9499999999999993" customHeight="1"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100"/>
    </row>
    <row r="21" spans="3:24" s="12" customFormat="1" ht="35.1" customHeight="1">
      <c r="C21" s="139" t="s">
        <v>171</v>
      </c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39"/>
      <c r="X21" s="100"/>
    </row>
    <row r="22" spans="3:24" s="84" customFormat="1" ht="9.9499999999999993" customHeight="1"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100"/>
    </row>
    <row r="23" spans="3:24" s="84" customFormat="1" ht="50.1" customHeight="1">
      <c r="C23" s="139" t="s">
        <v>172</v>
      </c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139"/>
      <c r="X23" s="100"/>
    </row>
    <row r="24" spans="3:24" s="84" customFormat="1" ht="28.5" customHeight="1">
      <c r="C24" s="140" t="s">
        <v>187</v>
      </c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00"/>
    </row>
    <row r="25" spans="3:24" s="84" customFormat="1" ht="20.100000000000001" customHeight="1">
      <c r="C25" s="142" t="s">
        <v>12</v>
      </c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2"/>
      <c r="X25" s="100"/>
    </row>
    <row r="26" spans="3:24" s="84" customFormat="1" ht="20.100000000000001" customHeight="1">
      <c r="C26" s="142" t="s">
        <v>13</v>
      </c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00"/>
    </row>
  </sheetData>
  <sheetProtection algorithmName="SHA-512" hashValue="MieU3oPYMTusLoHg8T+bDlufhbArtgwVLE+Ps8JmsJaxMVcBxQOgySXR7YybZ2dNGDW/93vOIUaSsBlWI917/g==" saltValue="gVCSFwb9AHGMl4QhKygHgQ==" spinCount="100000" sheet="1" objects="1" scenarios="1"/>
  <mergeCells count="22">
    <mergeCell ref="C12:W12"/>
    <mergeCell ref="C21:W21"/>
    <mergeCell ref="C23:W23"/>
    <mergeCell ref="C24:W24"/>
    <mergeCell ref="C25:W25"/>
    <mergeCell ref="C26:W26"/>
    <mergeCell ref="C13:W13"/>
    <mergeCell ref="C15:W15"/>
    <mergeCell ref="C16:W16"/>
    <mergeCell ref="C17:W17"/>
    <mergeCell ref="C19:W19"/>
    <mergeCell ref="C10:W10"/>
    <mergeCell ref="R4:T4"/>
    <mergeCell ref="U4:W4"/>
    <mergeCell ref="C6:W6"/>
    <mergeCell ref="C7:W7"/>
    <mergeCell ref="C8:W8"/>
    <mergeCell ref="C4:E4"/>
    <mergeCell ref="F4:H4"/>
    <mergeCell ref="I4:K4"/>
    <mergeCell ref="L4:N4"/>
    <mergeCell ref="O4:Q4"/>
  </mergeCells>
  <hyperlinks>
    <hyperlink ref="C4" location="CONSIDERACOES!A1" display="Considerações sobre o cálculo de compostagem"/>
    <hyperlink ref="F4" location="'CALCULO 2M'!A1" display="Cálculo de composto formulado com DOIS materias"/>
    <hyperlink ref="I4" location="'CALCULO 3M'!A1" display="Cálculo de composto formulado com TRÊS materias"/>
    <hyperlink ref="L4" location="TABELA!A1" display="Tabela de materiais"/>
    <hyperlink ref="O4" location="CALCULO!A1" display="Cálculo de misturas"/>
    <hyperlink ref="R4" location="DETERMINACAO!A1" display="Determinação dos valores de densidade úmida e do teor de matéria seca"/>
    <hyperlink ref="U4" location="SOBRE!A1" display="Sobre"/>
    <hyperlink ref="C13" location="TABELA!A1" display="Tabela de materiais"/>
    <hyperlink ref="C17" location="DETERMINACAO!A1" display="Orientações para a determinação dos valores de densidade úmida e do teor de matéria seca"/>
    <hyperlink ref="C25" r:id="rId1"/>
    <hyperlink ref="C26" r:id="rId2"/>
  </hyperlink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38"/>
  <sheetViews>
    <sheetView showGridLines="0" zoomScale="85" zoomScaleNormal="85" workbookViewId="0">
      <pane ySplit="4" topLeftCell="A5" activePane="bottomLeft" state="frozen"/>
      <selection pane="bottomLeft"/>
    </sheetView>
  </sheetViews>
  <sheetFormatPr defaultRowHeight="15"/>
  <cols>
    <col min="1" max="1" width="3.140625" customWidth="1"/>
    <col min="2" max="2" width="1.42578125" customWidth="1"/>
    <col min="3" max="4" width="9.140625" customWidth="1"/>
    <col min="5" max="23" width="8.7109375" customWidth="1"/>
    <col min="24" max="24" width="1.140625" customWidth="1"/>
    <col min="25" max="25" width="3.28515625" customWidth="1"/>
    <col min="26" max="1025" width="8.7109375" customWidth="1"/>
  </cols>
  <sheetData>
    <row r="2" spans="2:24" s="100" customFormat="1" ht="60.75" customHeight="1">
      <c r="B2" s="2"/>
      <c r="C2" s="3"/>
      <c r="D2" s="3"/>
      <c r="E2" s="3"/>
      <c r="F2" s="3"/>
      <c r="G2" s="3"/>
      <c r="H2" s="4"/>
      <c r="I2" s="4" t="s">
        <v>0</v>
      </c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5"/>
      <c r="W2" s="6" t="str">
        <f>HOME!W2</f>
        <v>CompostCalc Excel (v. 2.7  01nov18)</v>
      </c>
      <c r="X2" s="2"/>
    </row>
    <row r="3" spans="2:24" ht="6.75" customHeight="1"/>
    <row r="4" spans="2:24" s="7" customFormat="1" ht="99" customHeight="1">
      <c r="B4" s="8"/>
      <c r="C4" s="135" t="s">
        <v>1</v>
      </c>
      <c r="D4" s="135"/>
      <c r="E4" s="135"/>
      <c r="F4" s="144" t="s">
        <v>2</v>
      </c>
      <c r="G4" s="144"/>
      <c r="H4" s="144"/>
      <c r="I4" s="134" t="s">
        <v>3</v>
      </c>
      <c r="J4" s="134"/>
      <c r="K4" s="134"/>
      <c r="L4" s="134" t="s">
        <v>4</v>
      </c>
      <c r="M4" s="134"/>
      <c r="N4" s="134"/>
      <c r="O4" s="134" t="s">
        <v>5</v>
      </c>
      <c r="P4" s="134"/>
      <c r="Q4" s="134"/>
      <c r="R4" s="134" t="s">
        <v>6</v>
      </c>
      <c r="S4" s="134"/>
      <c r="T4" s="134"/>
      <c r="U4" s="135" t="s">
        <v>7</v>
      </c>
      <c r="V4" s="135"/>
      <c r="W4" s="135"/>
      <c r="X4" s="8"/>
    </row>
    <row r="6" spans="2:24" s="9" customFormat="1">
      <c r="C6" s="13"/>
      <c r="D6" s="143" t="s">
        <v>179</v>
      </c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</row>
    <row r="7" spans="2:24" s="9" customFormat="1">
      <c r="C7" s="14"/>
      <c r="D7" s="71" t="s">
        <v>176</v>
      </c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</row>
    <row r="8" spans="2:24" s="9" customFormat="1">
      <c r="C8" s="15"/>
      <c r="D8" s="143" t="s">
        <v>177</v>
      </c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</row>
    <row r="9" spans="2:24" s="9" customFormat="1">
      <c r="C9" s="16"/>
      <c r="D9" s="143" t="s">
        <v>178</v>
      </c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</row>
    <row r="10" spans="2:24" s="9" customFormat="1"/>
    <row r="11" spans="2:24" s="9" customFormat="1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25"/>
      <c r="W11" s="25"/>
      <c r="X11" s="25"/>
    </row>
    <row r="12" spans="2:24" s="9" customFormat="1" ht="15.75">
      <c r="B12" s="17"/>
      <c r="C12" s="18"/>
      <c r="D12" s="18"/>
      <c r="E12" s="18"/>
      <c r="F12" s="19" t="s">
        <v>186</v>
      </c>
      <c r="G12" s="49">
        <v>1000</v>
      </c>
      <c r="H12" s="20"/>
      <c r="I12" s="20"/>
      <c r="J12" s="20"/>
      <c r="K12" s="20"/>
      <c r="L12" s="20"/>
      <c r="M12" s="20"/>
      <c r="N12" s="20"/>
      <c r="O12" s="20"/>
      <c r="P12" s="18"/>
      <c r="Q12" s="18"/>
      <c r="R12" s="18"/>
      <c r="S12" s="18"/>
      <c r="T12" s="18"/>
      <c r="U12" s="18"/>
      <c r="V12" s="25"/>
      <c r="W12" s="25"/>
      <c r="X12" s="25"/>
    </row>
    <row r="13" spans="2:24" s="9" customFormat="1" ht="5.25" customHeight="1">
      <c r="B13" s="17"/>
      <c r="C13" s="18"/>
      <c r="D13" s="17"/>
      <c r="E13" s="17"/>
      <c r="F13" s="17"/>
      <c r="G13" s="17"/>
      <c r="H13" s="20"/>
      <c r="I13" s="20"/>
      <c r="J13" s="20"/>
      <c r="K13" s="20"/>
      <c r="L13" s="20"/>
      <c r="M13" s="20"/>
      <c r="N13" s="20"/>
      <c r="O13" s="20"/>
      <c r="P13" s="18"/>
      <c r="Q13" s="18"/>
      <c r="R13" s="18"/>
      <c r="S13" s="18"/>
      <c r="T13" s="18"/>
      <c r="U13" s="18"/>
      <c r="V13" s="25"/>
      <c r="W13" s="25"/>
      <c r="X13" s="25"/>
    </row>
    <row r="14" spans="2:24" s="9" customFormat="1" ht="15.75">
      <c r="B14" s="17"/>
      <c r="C14" s="17"/>
      <c r="D14" s="18"/>
      <c r="E14" s="18"/>
      <c r="F14" s="19" t="s">
        <v>16</v>
      </c>
      <c r="G14" s="59">
        <v>30</v>
      </c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25"/>
      <c r="W14" s="25"/>
      <c r="X14" s="25"/>
    </row>
    <row r="15" spans="2:24" s="9" customFormat="1"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25"/>
      <c r="W15" s="25"/>
      <c r="X15" s="25"/>
    </row>
    <row r="16" spans="2:24" s="9" customFormat="1"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25"/>
      <c r="W16" s="25"/>
      <c r="X16" s="25"/>
    </row>
    <row r="17" spans="2:24" s="9" customFormat="1"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25"/>
      <c r="W17" s="25"/>
      <c r="X17" s="25"/>
    </row>
    <row r="18" spans="2:24" s="12" customFormat="1" ht="24.95" customHeight="1">
      <c r="B18" s="17"/>
      <c r="C18" s="64"/>
      <c r="D18" s="74" t="s">
        <v>173</v>
      </c>
      <c r="E18" s="64"/>
      <c r="F18" s="64"/>
      <c r="G18" s="64"/>
      <c r="H18" s="64"/>
      <c r="I18" s="64"/>
      <c r="J18" s="64"/>
      <c r="K18" s="74" t="s">
        <v>23</v>
      </c>
      <c r="L18" s="65"/>
      <c r="M18" s="65"/>
      <c r="N18" s="65"/>
      <c r="O18" s="64"/>
      <c r="P18" s="64"/>
      <c r="Q18" s="64"/>
      <c r="R18" s="64"/>
      <c r="S18" s="64"/>
      <c r="T18" s="64"/>
      <c r="U18" s="64"/>
      <c r="V18" s="25"/>
      <c r="W18" s="25"/>
      <c r="X18" s="25"/>
    </row>
    <row r="19" spans="2:24" s="9" customFormat="1" ht="39.950000000000003" customHeight="1" thickBot="1">
      <c r="B19" s="17"/>
      <c r="C19" s="17"/>
      <c r="D19" s="21"/>
      <c r="E19" s="22"/>
      <c r="F19" s="80" t="s">
        <v>17</v>
      </c>
      <c r="G19" s="81" t="s">
        <v>18</v>
      </c>
      <c r="H19" s="113" t="s">
        <v>19</v>
      </c>
      <c r="I19" s="63"/>
      <c r="J19" s="116"/>
      <c r="K19" s="21"/>
      <c r="L19" s="29"/>
      <c r="M19" s="159" t="s">
        <v>24</v>
      </c>
      <c r="N19" s="159"/>
      <c r="O19" s="17"/>
      <c r="P19" s="17"/>
      <c r="Q19" s="17"/>
      <c r="R19" s="17"/>
      <c r="S19" s="17"/>
      <c r="T19" s="17"/>
      <c r="U19" s="17"/>
      <c r="V19" s="25"/>
      <c r="W19" s="25"/>
      <c r="X19" s="25"/>
    </row>
    <row r="20" spans="2:24" s="9" customFormat="1" ht="16.5" thickBot="1">
      <c r="B20" s="17"/>
      <c r="C20" s="17"/>
      <c r="D20" s="155" t="s">
        <v>21</v>
      </c>
      <c r="E20" s="155"/>
      <c r="F20" s="46"/>
      <c r="G20" s="57"/>
      <c r="H20" s="128" t="str">
        <f>IFERROR(F20/G20,"")</f>
        <v/>
      </c>
      <c r="I20" s="63"/>
      <c r="J20" s="63"/>
      <c r="K20" s="145" t="s">
        <v>21</v>
      </c>
      <c r="L20" s="145"/>
      <c r="M20" s="146" t="str">
        <f>IFERROR((F31/(F31+1))*100,"")</f>
        <v/>
      </c>
      <c r="N20" s="147"/>
      <c r="O20" s="17"/>
      <c r="P20" s="17"/>
      <c r="Q20" s="17"/>
      <c r="R20" s="17"/>
      <c r="S20" s="17"/>
      <c r="T20" s="17"/>
      <c r="U20" s="17"/>
      <c r="V20" s="25"/>
      <c r="W20" s="25"/>
      <c r="X20" s="25"/>
    </row>
    <row r="21" spans="2:24" s="9" customFormat="1" ht="16.5" thickBot="1">
      <c r="B21" s="17"/>
      <c r="C21" s="17"/>
      <c r="D21" s="158" t="s">
        <v>22</v>
      </c>
      <c r="E21" s="158"/>
      <c r="F21" s="47"/>
      <c r="G21" s="60"/>
      <c r="H21" s="129" t="str">
        <f>IFERROR(F21/G21," ")</f>
        <v xml:space="preserve"> </v>
      </c>
      <c r="I21" s="63"/>
      <c r="J21" s="63"/>
      <c r="K21" s="149" t="s">
        <v>22</v>
      </c>
      <c r="L21" s="149"/>
      <c r="M21" s="150" t="str">
        <f>IFERROR(100-M20,"")</f>
        <v/>
      </c>
      <c r="N21" s="151"/>
      <c r="O21" s="17"/>
      <c r="P21" s="17"/>
      <c r="Q21" s="17"/>
      <c r="R21" s="17"/>
      <c r="S21" s="17"/>
      <c r="T21" s="17"/>
      <c r="U21" s="17"/>
      <c r="V21" s="25"/>
      <c r="W21" s="25"/>
      <c r="X21" s="25"/>
    </row>
    <row r="22" spans="2:24" s="9" customFormat="1" ht="20.100000000000001" customHeight="1" thickTop="1">
      <c r="B22" s="17"/>
      <c r="C22" s="17"/>
      <c r="D22" s="70"/>
      <c r="E22" s="70"/>
      <c r="F22" s="70"/>
      <c r="G22" s="70"/>
      <c r="H22" s="70"/>
      <c r="I22" s="70"/>
      <c r="J22" s="70"/>
      <c r="K22" s="164" t="s">
        <v>27</v>
      </c>
      <c r="L22" s="164"/>
      <c r="M22" s="165">
        <f>SUM(M20:M21)</f>
        <v>0</v>
      </c>
      <c r="N22" s="166"/>
      <c r="O22" s="17"/>
      <c r="P22" s="17"/>
      <c r="Q22" s="17"/>
      <c r="R22" s="17"/>
      <c r="S22" s="17"/>
      <c r="T22" s="17"/>
      <c r="U22" s="17"/>
      <c r="V22" s="25"/>
      <c r="W22" s="25"/>
      <c r="X22" s="25"/>
    </row>
    <row r="23" spans="2:24" s="52" customFormat="1" ht="15.75">
      <c r="B23" s="17"/>
      <c r="C23" s="25"/>
      <c r="D23" s="26"/>
      <c r="E23" s="26"/>
      <c r="F23" s="26"/>
      <c r="G23" s="26"/>
      <c r="H23" s="26"/>
      <c r="I23" s="26"/>
      <c r="J23" s="26"/>
      <c r="K23" s="66"/>
      <c r="L23" s="17"/>
      <c r="M23" s="17"/>
      <c r="N23" s="67"/>
      <c r="O23" s="25"/>
      <c r="P23" s="25"/>
      <c r="Q23" s="25"/>
      <c r="R23" s="69"/>
      <c r="S23" s="25"/>
      <c r="T23" s="25"/>
      <c r="U23" s="25"/>
      <c r="V23" s="25"/>
      <c r="W23" s="25"/>
      <c r="X23" s="25"/>
    </row>
    <row r="24" spans="2:24" s="52" customFormat="1" ht="15.75">
      <c r="B24" s="17"/>
      <c r="C24" s="25"/>
      <c r="D24" s="26"/>
      <c r="E24" s="26"/>
      <c r="F24" s="26"/>
      <c r="G24" s="26"/>
      <c r="H24" s="26"/>
      <c r="I24" s="26"/>
      <c r="J24" s="26"/>
      <c r="K24" s="66"/>
      <c r="L24" s="17"/>
      <c r="M24" s="17"/>
      <c r="N24" s="67"/>
      <c r="O24" s="25"/>
      <c r="P24" s="25"/>
      <c r="Q24" s="25"/>
      <c r="R24" s="25"/>
      <c r="S24" s="25"/>
      <c r="T24" s="25"/>
      <c r="U24" s="25"/>
      <c r="V24" s="25"/>
      <c r="W24" s="25"/>
      <c r="X24" s="25"/>
    </row>
    <row r="25" spans="2:24" s="52" customFormat="1" ht="15.75">
      <c r="B25" s="17"/>
      <c r="C25" s="25"/>
      <c r="D25" s="26"/>
      <c r="E25" s="26"/>
      <c r="F25" s="26"/>
      <c r="G25" s="26"/>
      <c r="H25" s="26"/>
      <c r="I25" s="26"/>
      <c r="J25" s="26"/>
      <c r="K25" s="66"/>
      <c r="L25" s="17"/>
      <c r="M25" s="17"/>
      <c r="N25" s="67"/>
      <c r="O25" s="25"/>
      <c r="P25" s="25"/>
      <c r="Q25" s="25"/>
      <c r="R25" s="25"/>
      <c r="S25" s="25"/>
      <c r="T25" s="25"/>
      <c r="U25" s="25"/>
      <c r="V25" s="25"/>
      <c r="W25" s="25"/>
      <c r="X25" s="25"/>
    </row>
    <row r="26" spans="2:24" s="12" customFormat="1" ht="24.95" customHeight="1">
      <c r="B26" s="17"/>
      <c r="C26" s="64"/>
      <c r="D26" s="74" t="s">
        <v>183</v>
      </c>
      <c r="E26" s="65"/>
      <c r="F26" s="65"/>
      <c r="G26" s="65"/>
      <c r="H26" s="65"/>
      <c r="I26" s="65"/>
      <c r="J26" s="65"/>
      <c r="K26" s="65"/>
      <c r="L26" s="65"/>
      <c r="M26" s="64"/>
      <c r="N26" s="74" t="s">
        <v>23</v>
      </c>
      <c r="O26" s="65"/>
      <c r="P26" s="64"/>
      <c r="Q26" s="64"/>
      <c r="R26" s="64"/>
      <c r="S26" s="64"/>
      <c r="T26" s="64"/>
      <c r="U26" s="64"/>
      <c r="V26" s="25"/>
      <c r="W26" s="25"/>
      <c r="X26" s="25"/>
    </row>
    <row r="27" spans="2:24" s="52" customFormat="1" ht="39.950000000000003" customHeight="1" thickBot="1">
      <c r="B27" s="17"/>
      <c r="C27" s="25"/>
      <c r="D27" s="26"/>
      <c r="E27" s="26"/>
      <c r="F27" s="152" t="s">
        <v>174</v>
      </c>
      <c r="G27" s="153"/>
      <c r="H27" s="153" t="s">
        <v>20</v>
      </c>
      <c r="I27" s="153"/>
      <c r="J27" s="154" t="s">
        <v>175</v>
      </c>
      <c r="K27" s="154"/>
      <c r="L27" s="26"/>
      <c r="M27" s="25"/>
      <c r="N27" s="21"/>
      <c r="O27" s="29"/>
      <c r="P27" s="156" t="s">
        <v>25</v>
      </c>
      <c r="Q27" s="157"/>
      <c r="R27" s="30" t="s">
        <v>26</v>
      </c>
      <c r="S27" s="25"/>
      <c r="T27" s="25"/>
      <c r="U27" s="25"/>
      <c r="V27" s="25"/>
      <c r="W27" s="25"/>
      <c r="X27" s="25"/>
    </row>
    <row r="28" spans="2:24" s="52" customFormat="1" ht="16.5" thickBot="1">
      <c r="B28" s="17"/>
      <c r="C28" s="25"/>
      <c r="D28" s="155" t="s">
        <v>21</v>
      </c>
      <c r="E28" s="155"/>
      <c r="F28" s="174"/>
      <c r="G28" s="175"/>
      <c r="H28" s="175"/>
      <c r="I28" s="175"/>
      <c r="J28" s="176">
        <f>F28*(H28/100)</f>
        <v>0</v>
      </c>
      <c r="K28" s="176"/>
      <c r="L28" s="26"/>
      <c r="M28" s="25"/>
      <c r="N28" s="145" t="s">
        <v>21</v>
      </c>
      <c r="O28" s="145"/>
      <c r="P28" s="146" t="str">
        <f>IFERROR((H31/(H31+1))*100,"")</f>
        <v/>
      </c>
      <c r="Q28" s="148"/>
      <c r="R28" s="117" t="str">
        <f>IFERROR(G12*(P28/100),"")</f>
        <v/>
      </c>
      <c r="S28" s="25"/>
      <c r="T28" s="25"/>
      <c r="U28" s="25"/>
      <c r="V28" s="25"/>
      <c r="W28" s="25"/>
      <c r="X28" s="25"/>
    </row>
    <row r="29" spans="2:24" s="52" customFormat="1" ht="16.5" thickBot="1">
      <c r="B29" s="17"/>
      <c r="C29" s="25"/>
      <c r="D29" s="158" t="s">
        <v>22</v>
      </c>
      <c r="E29" s="158"/>
      <c r="F29" s="171"/>
      <c r="G29" s="172"/>
      <c r="H29" s="172"/>
      <c r="I29" s="172"/>
      <c r="J29" s="173">
        <f>F29*(H29/100)</f>
        <v>0</v>
      </c>
      <c r="K29" s="173"/>
      <c r="L29" s="26"/>
      <c r="M29" s="25"/>
      <c r="N29" s="149" t="s">
        <v>22</v>
      </c>
      <c r="O29" s="149"/>
      <c r="P29" s="160" t="str">
        <f>IFERROR(100-P28,"")</f>
        <v/>
      </c>
      <c r="Q29" s="161"/>
      <c r="R29" s="118" t="str">
        <f>IFERROR(G12*(P29/100),"")</f>
        <v/>
      </c>
      <c r="S29" s="25"/>
      <c r="T29" s="25"/>
      <c r="U29" s="25"/>
      <c r="V29" s="25"/>
      <c r="W29" s="25"/>
      <c r="X29" s="25"/>
    </row>
    <row r="30" spans="2:24" s="9" customFormat="1" ht="20.100000000000001" customHeight="1" thickBot="1">
      <c r="B30" s="17"/>
      <c r="C30" s="17"/>
      <c r="D30" s="70"/>
      <c r="E30" s="70"/>
      <c r="F30" s="70"/>
      <c r="G30" s="70"/>
      <c r="H30" s="70"/>
      <c r="I30" s="70"/>
      <c r="J30" s="70"/>
      <c r="K30" s="70"/>
      <c r="L30" s="70"/>
      <c r="M30" s="17"/>
      <c r="N30" s="164" t="s">
        <v>27</v>
      </c>
      <c r="O30" s="164"/>
      <c r="P30" s="165">
        <f>SUM(P28:P29)</f>
        <v>0</v>
      </c>
      <c r="Q30" s="167"/>
      <c r="R30" s="119">
        <f>SUM(R28:R29)</f>
        <v>0</v>
      </c>
      <c r="S30" s="17"/>
      <c r="T30" s="17"/>
      <c r="U30" s="17"/>
      <c r="V30" s="25"/>
      <c r="W30" s="25"/>
      <c r="X30" s="25"/>
    </row>
    <row r="31" spans="2:24" s="1" customFormat="1" ht="21" hidden="1" customHeight="1" thickBot="1">
      <c r="B31" s="17"/>
      <c r="C31" s="25"/>
      <c r="D31" s="21"/>
      <c r="E31" s="29"/>
      <c r="F31" s="154" t="e">
        <f>((G14*G21)-F21)/(F20-(G14*G20))</f>
        <v>#DIV/0!</v>
      </c>
      <c r="G31" s="168"/>
      <c r="H31" s="169" t="e">
        <f>((1000/J28)*F31)/((1000/J29))</f>
        <v>#DIV/0!</v>
      </c>
      <c r="I31" s="170"/>
      <c r="J31" s="45"/>
      <c r="K31" s="25"/>
      <c r="L31" s="26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</row>
    <row r="32" spans="2:24" ht="16.5" thickTop="1">
      <c r="B32" s="17"/>
      <c r="C32" s="25"/>
      <c r="D32" s="68"/>
      <c r="E32" s="68"/>
      <c r="F32" s="68"/>
      <c r="G32" s="68"/>
      <c r="H32" s="68"/>
      <c r="I32" s="68"/>
      <c r="J32" s="68"/>
      <c r="K32" s="25"/>
      <c r="L32" s="26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</row>
    <row r="33" spans="2:24" s="100" customFormat="1" ht="15.75">
      <c r="B33" s="17"/>
      <c r="C33" s="25"/>
      <c r="D33" s="68"/>
      <c r="E33" s="68"/>
      <c r="F33" s="68"/>
      <c r="G33" s="68"/>
      <c r="H33" s="68"/>
      <c r="I33" s="68"/>
      <c r="J33" s="68"/>
      <c r="K33" s="25"/>
      <c r="L33" s="26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</row>
    <row r="34" spans="2:24" ht="18" hidden="1">
      <c r="B34" s="17"/>
      <c r="C34" s="25"/>
      <c r="D34" s="27" t="s">
        <v>28</v>
      </c>
      <c r="E34" s="28"/>
      <c r="F34" s="28"/>
      <c r="G34" s="28"/>
      <c r="H34" s="28"/>
      <c r="I34" s="26"/>
      <c r="J34" s="26"/>
      <c r="K34" s="26"/>
      <c r="L34" s="26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</row>
    <row r="35" spans="2:24" ht="24.95" hidden="1" customHeight="1">
      <c r="B35" s="17"/>
      <c r="C35" s="25"/>
      <c r="D35" s="27"/>
      <c r="E35" s="28"/>
      <c r="F35" s="28"/>
      <c r="G35" s="28"/>
      <c r="H35" s="28"/>
      <c r="I35" s="26"/>
      <c r="J35" s="70"/>
      <c r="K35" s="26"/>
      <c r="L35" s="26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</row>
    <row r="36" spans="2:24" ht="20.100000000000001" hidden="1" customHeight="1" thickBot="1">
      <c r="B36" s="17"/>
      <c r="C36" s="25"/>
      <c r="D36" s="31"/>
      <c r="E36" s="29"/>
      <c r="F36" s="29"/>
      <c r="G36" s="168" t="s">
        <v>29</v>
      </c>
      <c r="H36" s="168"/>
      <c r="I36" s="154" t="s">
        <v>30</v>
      </c>
      <c r="J36" s="154"/>
      <c r="K36" s="26"/>
      <c r="L36" s="26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</row>
    <row r="37" spans="2:24" ht="15.75" hidden="1">
      <c r="B37" s="17"/>
      <c r="C37" s="25"/>
      <c r="D37" s="158" t="s">
        <v>31</v>
      </c>
      <c r="E37" s="158"/>
      <c r="F37" s="158"/>
      <c r="G37" s="162" t="str">
        <f>IFERROR(((M20*F20)+(M21*F21))/((M20*G20)+(M21*G21)),"")</f>
        <v/>
      </c>
      <c r="H37" s="162"/>
      <c r="I37" s="163" t="str">
        <f>IFERROR((((P28*J28)*F20)+((P29*J29)*F21))/(((P28*J28)*G20)+((P29*J29)*G21)),"")</f>
        <v/>
      </c>
      <c r="J37" s="163"/>
      <c r="K37" s="26"/>
      <c r="L37" s="26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</row>
    <row r="38" spans="2:24" ht="15.75">
      <c r="B38" s="17"/>
      <c r="C38" s="25"/>
      <c r="D38" s="26"/>
      <c r="E38" s="26"/>
      <c r="F38" s="26"/>
      <c r="G38" s="26"/>
      <c r="H38" s="26"/>
      <c r="I38" s="26"/>
      <c r="J38" s="26"/>
      <c r="K38" s="26"/>
      <c r="L38" s="26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</row>
  </sheetData>
  <sheetProtection algorithmName="SHA-512" hashValue="iScLI0jYcJlXTVCmqezlj8AZF/8CiAuMHdMV4unVHbZO3et+SXsSK2lifRD5oLfxEbwWdhmSuqfVkETrz5tVmQ==" saltValue="HWm/vcvuaC8KMBVmz3ovvw==" spinCount="100000" sheet="1" objects="1" scenarios="1"/>
  <mergeCells count="44">
    <mergeCell ref="D29:E29"/>
    <mergeCell ref="N28:O28"/>
    <mergeCell ref="N29:O29"/>
    <mergeCell ref="F28:G28"/>
    <mergeCell ref="H28:I28"/>
    <mergeCell ref="J28:K28"/>
    <mergeCell ref="P29:Q29"/>
    <mergeCell ref="D37:F37"/>
    <mergeCell ref="G37:H37"/>
    <mergeCell ref="I37:J37"/>
    <mergeCell ref="K22:L22"/>
    <mergeCell ref="M22:N22"/>
    <mergeCell ref="P30:Q30"/>
    <mergeCell ref="G36:H36"/>
    <mergeCell ref="I36:J36"/>
    <mergeCell ref="F31:G31"/>
    <mergeCell ref="H31:I31"/>
    <mergeCell ref="F29:G29"/>
    <mergeCell ref="H29:I29"/>
    <mergeCell ref="N30:O30"/>
    <mergeCell ref="J29:K29"/>
    <mergeCell ref="D28:E28"/>
    <mergeCell ref="K20:L20"/>
    <mergeCell ref="M20:N20"/>
    <mergeCell ref="D9:V9"/>
    <mergeCell ref="P28:Q28"/>
    <mergeCell ref="K21:L21"/>
    <mergeCell ref="M21:N21"/>
    <mergeCell ref="F27:G27"/>
    <mergeCell ref="H27:I27"/>
    <mergeCell ref="J27:K27"/>
    <mergeCell ref="D20:E20"/>
    <mergeCell ref="P27:Q27"/>
    <mergeCell ref="D21:E21"/>
    <mergeCell ref="M19:N19"/>
    <mergeCell ref="R4:T4"/>
    <mergeCell ref="U4:W4"/>
    <mergeCell ref="D6:V6"/>
    <mergeCell ref="D8:V8"/>
    <mergeCell ref="C4:E4"/>
    <mergeCell ref="F4:H4"/>
    <mergeCell ref="I4:K4"/>
    <mergeCell ref="L4:N4"/>
    <mergeCell ref="O4:Q4"/>
  </mergeCells>
  <conditionalFormatting sqref="H20:H21">
    <cfRule type="expression" dxfId="13" priority="1">
      <formula>OR(AND($H$20 &lt;= $G$14,$H$21 &lt;= $G$14),AND($H$20 &gt;= $G$14,H$21 &gt;= $G$14))</formula>
    </cfRule>
  </conditionalFormatting>
  <hyperlinks>
    <hyperlink ref="C4" location="CONSIDERACOES!A1" display="Considerações sobre o cálculo de compostagem"/>
    <hyperlink ref="F4" location="'CALCULO 2M'!A1" display="Cálculo de composto formulado com DOIS materias"/>
    <hyperlink ref="I4" location="'CALCULO 3M'!A1" display="Cálculo de composto formulado com TRÊS materias"/>
    <hyperlink ref="L4" location="TABELA!A1" display="Tabela de materiais"/>
    <hyperlink ref="O4" location="CALCULO!A1" display="Cálculo de misturas"/>
    <hyperlink ref="R4" location="DETERMINACAO!A1" display="Determinação dos valores de densidade úmida e do teor de matéria seca"/>
    <hyperlink ref="U4" location="SOBRE!A1" display="Sobre"/>
  </hyperlink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3"/>
  <sheetViews>
    <sheetView showGridLines="0" zoomScale="85" zoomScaleNormal="85" workbookViewId="0">
      <pane ySplit="4" topLeftCell="A5" activePane="bottomLeft" state="frozen"/>
      <selection pane="bottomLeft" activeCell="H24" sqref="H24"/>
    </sheetView>
  </sheetViews>
  <sheetFormatPr defaultRowHeight="15"/>
  <cols>
    <col min="1" max="1" width="3.140625" customWidth="1"/>
    <col min="2" max="2" width="1.42578125" customWidth="1"/>
    <col min="3" max="4" width="9.140625" customWidth="1"/>
    <col min="5" max="23" width="8.7109375" customWidth="1"/>
    <col min="24" max="24" width="1.140625" customWidth="1"/>
    <col min="25" max="25" width="3.28515625" customWidth="1"/>
    <col min="26" max="1025" width="8.7109375" customWidth="1"/>
  </cols>
  <sheetData>
    <row r="2" spans="2:24" s="100" customFormat="1" ht="60.75" customHeight="1">
      <c r="B2" s="2"/>
      <c r="C2" s="3"/>
      <c r="D2" s="3"/>
      <c r="E2" s="3"/>
      <c r="F2" s="3"/>
      <c r="G2" s="3"/>
      <c r="H2" s="4"/>
      <c r="I2" s="4" t="s">
        <v>0</v>
      </c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5"/>
      <c r="W2" s="6" t="str">
        <f>HOME!W2</f>
        <v>CompostCalc Excel (v. 2.7  01nov18)</v>
      </c>
      <c r="X2" s="2"/>
    </row>
    <row r="3" spans="2:24" ht="6.75" customHeight="1"/>
    <row r="4" spans="2:24" s="7" customFormat="1" ht="99" customHeight="1">
      <c r="B4" s="8"/>
      <c r="C4" s="135" t="s">
        <v>1</v>
      </c>
      <c r="D4" s="135"/>
      <c r="E4" s="135"/>
      <c r="F4" s="134" t="s">
        <v>2</v>
      </c>
      <c r="G4" s="134"/>
      <c r="H4" s="134"/>
      <c r="I4" s="144" t="s">
        <v>3</v>
      </c>
      <c r="J4" s="144"/>
      <c r="K4" s="144"/>
      <c r="L4" s="134" t="s">
        <v>4</v>
      </c>
      <c r="M4" s="134"/>
      <c r="N4" s="134"/>
      <c r="O4" s="134" t="s">
        <v>5</v>
      </c>
      <c r="P4" s="134"/>
      <c r="Q4" s="134"/>
      <c r="R4" s="134" t="s">
        <v>6</v>
      </c>
      <c r="S4" s="134"/>
      <c r="T4" s="134"/>
      <c r="U4" s="135" t="s">
        <v>7</v>
      </c>
      <c r="V4" s="135"/>
      <c r="W4" s="135"/>
      <c r="X4" s="8"/>
    </row>
    <row r="6" spans="2:24" ht="32.25" customHeight="1">
      <c r="C6" s="178" t="s">
        <v>32</v>
      </c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</row>
    <row r="7" spans="2:24">
      <c r="V7" s="73"/>
    </row>
    <row r="8" spans="2:24" s="9" customFormat="1">
      <c r="C8" s="13"/>
      <c r="D8" s="143" t="s">
        <v>179</v>
      </c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</row>
    <row r="9" spans="2:24" s="9" customFormat="1">
      <c r="C9" s="14"/>
      <c r="D9" s="71" t="s">
        <v>176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</row>
    <row r="10" spans="2:24" s="9" customFormat="1">
      <c r="C10" s="15"/>
      <c r="D10" s="143" t="s">
        <v>177</v>
      </c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</row>
    <row r="11" spans="2:24" s="9" customFormat="1">
      <c r="C11" s="16"/>
      <c r="D11" s="143" t="s">
        <v>178</v>
      </c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</row>
    <row r="12" spans="2:24" s="9" customFormat="1"/>
    <row r="13" spans="2:24" s="9" customFormat="1"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</row>
    <row r="14" spans="2:24" s="9" customFormat="1" ht="15.75">
      <c r="B14" s="17"/>
      <c r="C14" s="18"/>
      <c r="D14" s="18"/>
      <c r="E14" s="18"/>
      <c r="F14" s="19" t="s">
        <v>186</v>
      </c>
      <c r="G14" s="49">
        <v>1000</v>
      </c>
      <c r="H14" s="20"/>
      <c r="I14" s="20"/>
      <c r="J14" s="20"/>
      <c r="K14" s="20"/>
      <c r="L14" s="20"/>
      <c r="M14" s="20"/>
      <c r="N14" s="20"/>
      <c r="O14" s="20"/>
      <c r="P14" s="18"/>
      <c r="Q14" s="18"/>
      <c r="R14" s="18"/>
      <c r="S14" s="18"/>
      <c r="T14" s="18"/>
      <c r="U14" s="18"/>
      <c r="V14" s="17"/>
      <c r="W14" s="17"/>
      <c r="X14" s="17"/>
    </row>
    <row r="15" spans="2:24" s="9" customFormat="1" ht="5.25" customHeight="1">
      <c r="B15" s="17"/>
      <c r="C15" s="18"/>
      <c r="D15" s="17"/>
      <c r="E15" s="17"/>
      <c r="F15" s="17"/>
      <c r="G15" s="17"/>
      <c r="H15" s="20"/>
      <c r="I15" s="20"/>
      <c r="J15" s="20"/>
      <c r="K15" s="20"/>
      <c r="L15" s="20"/>
      <c r="M15" s="20"/>
      <c r="N15" s="20"/>
      <c r="O15" s="20"/>
      <c r="P15" s="18"/>
      <c r="Q15" s="18"/>
      <c r="R15" s="18"/>
      <c r="S15" s="18"/>
      <c r="T15" s="18"/>
      <c r="U15" s="18"/>
      <c r="V15" s="17"/>
      <c r="W15" s="17"/>
      <c r="X15" s="17"/>
    </row>
    <row r="16" spans="2:24" s="9" customFormat="1" ht="15.75">
      <c r="B16" s="17"/>
      <c r="C16" s="17"/>
      <c r="D16" s="18"/>
      <c r="E16" s="18"/>
      <c r="F16" s="19" t="s">
        <v>16</v>
      </c>
      <c r="G16" s="59">
        <v>30</v>
      </c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</row>
    <row r="17" spans="2:24" s="9" customFormat="1"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</row>
    <row r="18" spans="2:24" s="9" customFormat="1"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</row>
    <row r="19" spans="2:24" s="9" customFormat="1"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</row>
    <row r="20" spans="2:24" s="9" customFormat="1" ht="24.95" customHeight="1">
      <c r="B20" s="17"/>
      <c r="C20" s="17"/>
      <c r="D20" s="74" t="s">
        <v>173</v>
      </c>
      <c r="E20" s="17"/>
      <c r="F20" s="17"/>
      <c r="G20" s="17"/>
      <c r="H20" s="17"/>
      <c r="I20" s="17"/>
      <c r="J20" s="17"/>
      <c r="K20" s="17"/>
      <c r="L20" s="17"/>
      <c r="M20" s="75" t="s">
        <v>23</v>
      </c>
      <c r="N20" s="28"/>
      <c r="O20" s="28"/>
      <c r="P20" s="28"/>
      <c r="Q20" s="17"/>
      <c r="R20" s="17"/>
      <c r="S20" s="17"/>
      <c r="T20" s="17"/>
      <c r="U20" s="17"/>
      <c r="V20" s="17"/>
      <c r="W20" s="17"/>
      <c r="X20" s="17"/>
    </row>
    <row r="21" spans="2:24" s="9" customFormat="1" ht="39.950000000000003" customHeight="1" thickBot="1">
      <c r="B21" s="17"/>
      <c r="C21" s="17"/>
      <c r="D21" s="21"/>
      <c r="E21" s="22"/>
      <c r="F21" s="159" t="s">
        <v>33</v>
      </c>
      <c r="G21" s="159"/>
      <c r="H21" s="23" t="s">
        <v>17</v>
      </c>
      <c r="I21" s="24" t="s">
        <v>18</v>
      </c>
      <c r="J21" s="110" t="s">
        <v>19</v>
      </c>
      <c r="K21" s="63"/>
      <c r="L21" s="63"/>
      <c r="M21" s="21"/>
      <c r="N21" s="29"/>
      <c r="O21" s="159" t="s">
        <v>24</v>
      </c>
      <c r="P21" s="183"/>
      <c r="Q21" s="63"/>
      <c r="R21" s="63"/>
      <c r="S21" s="63"/>
      <c r="T21" s="63"/>
      <c r="U21" s="63"/>
      <c r="V21" s="17"/>
      <c r="W21" s="17"/>
      <c r="X21" s="17"/>
    </row>
    <row r="22" spans="2:24" s="9" customFormat="1" ht="16.5" thickBot="1">
      <c r="B22" s="17"/>
      <c r="C22" s="17"/>
      <c r="D22" s="181" t="s">
        <v>21</v>
      </c>
      <c r="E22" s="181"/>
      <c r="F22" s="182"/>
      <c r="G22" s="182"/>
      <c r="H22" s="48"/>
      <c r="I22" s="57"/>
      <c r="J22" s="130" t="str">
        <f>IFERROR(H22/I22,"")</f>
        <v/>
      </c>
      <c r="K22" s="63"/>
      <c r="L22" s="63"/>
      <c r="M22" s="145" t="s">
        <v>21</v>
      </c>
      <c r="N22" s="145"/>
      <c r="O22" s="184" t="str">
        <f>IFERROR((100-O24)*(F22/100),"")</f>
        <v/>
      </c>
      <c r="P22" s="185"/>
      <c r="Q22" s="63"/>
      <c r="R22" s="63"/>
      <c r="S22" s="63"/>
      <c r="T22" s="63"/>
      <c r="U22" s="63"/>
      <c r="V22" s="17"/>
      <c r="W22" s="17"/>
      <c r="X22" s="17"/>
    </row>
    <row r="23" spans="2:24" s="9" customFormat="1" ht="16.5" thickBot="1">
      <c r="B23" s="17"/>
      <c r="C23" s="17"/>
      <c r="D23" s="179" t="s">
        <v>22</v>
      </c>
      <c r="E23" s="179"/>
      <c r="F23" s="180">
        <f>100-F22</f>
        <v>100</v>
      </c>
      <c r="G23" s="180"/>
      <c r="H23" s="56"/>
      <c r="I23" s="58"/>
      <c r="J23" s="130" t="str">
        <f>IFERROR(H23/I23,"")</f>
        <v/>
      </c>
      <c r="K23" s="63"/>
      <c r="L23" s="63"/>
      <c r="M23" s="186" t="s">
        <v>22</v>
      </c>
      <c r="N23" s="186"/>
      <c r="O23" s="187" t="str">
        <f>IFERROR((100-O24)*(F23/100),"")</f>
        <v/>
      </c>
      <c r="P23" s="188"/>
      <c r="Q23" s="63"/>
      <c r="R23" s="63"/>
      <c r="S23" s="63"/>
      <c r="T23" s="63"/>
      <c r="U23" s="63"/>
      <c r="V23" s="17"/>
      <c r="W23" s="17"/>
      <c r="X23" s="17"/>
    </row>
    <row r="24" spans="2:24" s="9" customFormat="1" ht="16.5" thickBot="1">
      <c r="B24" s="17"/>
      <c r="C24" s="17"/>
      <c r="D24" s="189" t="s">
        <v>180</v>
      </c>
      <c r="E24" s="189"/>
      <c r="F24" s="189"/>
      <c r="G24" s="189"/>
      <c r="H24" s="131">
        <f>((H22*$F22)+(H23*$F23))/100</f>
        <v>0</v>
      </c>
      <c r="I24" s="131">
        <f>((I22*$F22)+(I23*$F23))/100</f>
        <v>0</v>
      </c>
      <c r="J24" s="130" t="str">
        <f>IFERROR(H24/I24,"")</f>
        <v/>
      </c>
      <c r="K24" s="63"/>
      <c r="L24" s="63"/>
      <c r="M24" s="186" t="s">
        <v>34</v>
      </c>
      <c r="N24" s="186"/>
      <c r="O24" s="187" t="str">
        <f>IFERROR((F28/(F28+1))*100,"")</f>
        <v/>
      </c>
      <c r="P24" s="188"/>
      <c r="Q24" s="63"/>
      <c r="R24" s="63"/>
      <c r="S24" s="63"/>
      <c r="T24" s="63"/>
      <c r="U24" s="63"/>
      <c r="V24" s="17"/>
      <c r="W24" s="17"/>
      <c r="X24" s="17"/>
    </row>
    <row r="25" spans="2:24" s="9" customFormat="1" ht="16.5" thickBot="1">
      <c r="B25" s="17"/>
      <c r="C25" s="17"/>
      <c r="D25" s="191" t="s">
        <v>34</v>
      </c>
      <c r="E25" s="191"/>
      <c r="F25" s="191"/>
      <c r="G25" s="191"/>
      <c r="H25" s="111"/>
      <c r="I25" s="112"/>
      <c r="J25" s="129" t="str">
        <f>IFERROR(H25/I25,"")</f>
        <v/>
      </c>
      <c r="K25" s="63"/>
      <c r="L25" s="63"/>
      <c r="M25" s="145" t="s">
        <v>27</v>
      </c>
      <c r="N25" s="145"/>
      <c r="O25" s="197">
        <f>SUM(O22:P24)</f>
        <v>0</v>
      </c>
      <c r="P25" s="198"/>
      <c r="Q25" s="63"/>
      <c r="R25" s="63"/>
      <c r="S25" s="63"/>
      <c r="T25" s="63"/>
      <c r="U25" s="63"/>
      <c r="V25" s="17"/>
      <c r="W25" s="17"/>
      <c r="X25" s="17"/>
    </row>
    <row r="26" spans="2:24" ht="16.5" thickTop="1">
      <c r="B26" s="17"/>
      <c r="C26" s="25"/>
      <c r="D26" s="26"/>
      <c r="E26" s="26"/>
      <c r="F26" s="26"/>
      <c r="G26" s="26"/>
      <c r="H26" s="26"/>
      <c r="I26" s="26"/>
      <c r="J26" s="26"/>
      <c r="K26" s="26"/>
      <c r="L26" s="26"/>
      <c r="M26" s="25"/>
      <c r="N26" s="25"/>
      <c r="O26" s="25"/>
      <c r="P26" s="25"/>
      <c r="Q26" s="25"/>
      <c r="R26" s="25"/>
      <c r="S26" s="25"/>
      <c r="T26" s="25"/>
      <c r="U26" s="25"/>
      <c r="V26" s="17"/>
      <c r="W26" s="17"/>
      <c r="X26" s="17"/>
    </row>
    <row r="27" spans="2:24" s="61" customFormat="1" ht="15.75">
      <c r="B27" s="17"/>
      <c r="C27" s="25"/>
      <c r="D27" s="26"/>
      <c r="E27" s="26"/>
      <c r="F27" s="26"/>
      <c r="G27" s="26"/>
      <c r="H27" s="26"/>
      <c r="I27" s="26"/>
      <c r="J27" s="26"/>
      <c r="K27" s="26"/>
      <c r="L27" s="26"/>
      <c r="M27" s="25"/>
      <c r="N27" s="25"/>
      <c r="O27" s="25"/>
      <c r="P27" s="25"/>
      <c r="Q27" s="25"/>
      <c r="R27" s="25"/>
      <c r="S27" s="25"/>
      <c r="T27" s="25"/>
      <c r="U27" s="25"/>
      <c r="V27" s="17"/>
      <c r="W27" s="17"/>
      <c r="X27" s="17"/>
    </row>
    <row r="28" spans="2:24" s="50" customFormat="1" ht="20.25" hidden="1" customHeight="1" thickBot="1">
      <c r="B28" s="17"/>
      <c r="C28" s="25"/>
      <c r="D28" s="21"/>
      <c r="E28" s="29"/>
      <c r="F28" s="154" t="e">
        <f>((G16*I24)-H24)/(H25-(G16*I25))</f>
        <v>#DIV/0!</v>
      </c>
      <c r="G28" s="168"/>
      <c r="H28" s="169" t="e">
        <f>((1000/J36)*F28)/((1000/J35))</f>
        <v>#DIV/0!</v>
      </c>
      <c r="I28" s="170"/>
      <c r="J28" s="51"/>
      <c r="K28" s="25"/>
      <c r="L28" s="26"/>
      <c r="M28" s="25"/>
      <c r="N28" s="25"/>
      <c r="O28" s="25"/>
      <c r="P28" s="25"/>
      <c r="Q28" s="25"/>
      <c r="R28" s="25"/>
      <c r="S28" s="25"/>
      <c r="T28" s="25"/>
      <c r="U28" s="25"/>
      <c r="V28" s="17"/>
      <c r="W28" s="17"/>
      <c r="X28" s="17"/>
    </row>
    <row r="29" spans="2:24" s="72" customFormat="1" ht="20.25" customHeight="1">
      <c r="B29" s="17"/>
      <c r="C29" s="25"/>
      <c r="D29" s="21"/>
      <c r="E29" s="26"/>
      <c r="F29" s="26"/>
      <c r="G29" s="26"/>
      <c r="H29" s="26"/>
      <c r="I29" s="26"/>
      <c r="J29" s="26"/>
      <c r="K29" s="25"/>
      <c r="L29" s="26"/>
      <c r="M29" s="25"/>
      <c r="N29" s="25"/>
      <c r="O29" s="25"/>
      <c r="P29" s="25"/>
      <c r="Q29" s="25"/>
      <c r="R29" s="25"/>
      <c r="S29" s="25"/>
      <c r="T29" s="25"/>
      <c r="U29" s="25"/>
      <c r="V29" s="17"/>
      <c r="W29" s="17"/>
      <c r="X29" s="17"/>
    </row>
    <row r="30" spans="2:24" ht="15.75">
      <c r="B30" s="17"/>
      <c r="C30" s="25"/>
      <c r="D30" s="26"/>
      <c r="E30" s="26"/>
      <c r="F30" s="26"/>
      <c r="G30" s="26"/>
      <c r="H30" s="26"/>
      <c r="I30" s="26"/>
      <c r="J30" s="26"/>
      <c r="K30" s="26"/>
      <c r="L30" s="26"/>
      <c r="M30" s="25"/>
      <c r="N30" s="25"/>
      <c r="O30" s="25"/>
      <c r="P30" s="25"/>
      <c r="Q30" s="25"/>
      <c r="R30" s="25"/>
      <c r="S30" s="25"/>
      <c r="T30" s="25"/>
      <c r="U30" s="25"/>
      <c r="V30" s="17"/>
      <c r="W30" s="17"/>
      <c r="X30" s="17"/>
    </row>
    <row r="31" spans="2:24" ht="24.95" customHeight="1">
      <c r="B31" s="17"/>
      <c r="C31" s="25"/>
      <c r="D31" s="74" t="s">
        <v>183</v>
      </c>
      <c r="E31" s="68"/>
      <c r="F31" s="68"/>
      <c r="G31" s="68"/>
      <c r="H31" s="28"/>
      <c r="I31" s="26"/>
      <c r="J31" s="109"/>
      <c r="K31" s="26"/>
      <c r="L31" s="26"/>
      <c r="M31" s="75" t="s">
        <v>23</v>
      </c>
      <c r="N31" s="25"/>
      <c r="O31" s="25"/>
      <c r="P31" s="25"/>
      <c r="Q31" s="28"/>
      <c r="R31" s="25"/>
      <c r="S31" s="25"/>
      <c r="T31" s="25"/>
      <c r="U31" s="25"/>
      <c r="V31" s="17"/>
      <c r="W31" s="17"/>
      <c r="X31" s="17"/>
    </row>
    <row r="32" spans="2:24" ht="39.950000000000003" customHeight="1" thickBot="1">
      <c r="B32" s="17"/>
      <c r="C32" s="25"/>
      <c r="D32" s="21"/>
      <c r="E32" s="22"/>
      <c r="F32" s="156" t="s">
        <v>174</v>
      </c>
      <c r="G32" s="157"/>
      <c r="H32" s="195" t="s">
        <v>20</v>
      </c>
      <c r="I32" s="195"/>
      <c r="J32" s="196" t="s">
        <v>175</v>
      </c>
      <c r="K32" s="196"/>
      <c r="L32" s="25"/>
      <c r="M32" s="21"/>
      <c r="N32" s="29"/>
      <c r="O32" s="177" t="s">
        <v>25</v>
      </c>
      <c r="P32" s="168"/>
      <c r="Q32" s="110" t="s">
        <v>26</v>
      </c>
      <c r="R32" s="25"/>
      <c r="S32" s="17"/>
      <c r="T32" s="17"/>
      <c r="U32" s="17"/>
      <c r="V32" s="17"/>
      <c r="W32" s="17"/>
    </row>
    <row r="33" spans="2:24" ht="16.5" thickBot="1">
      <c r="B33" s="17"/>
      <c r="C33" s="25"/>
      <c r="D33" s="181" t="s">
        <v>21</v>
      </c>
      <c r="E33" s="181"/>
      <c r="F33" s="192"/>
      <c r="G33" s="192"/>
      <c r="H33" s="192"/>
      <c r="I33" s="192"/>
      <c r="J33" s="193">
        <f>F33*(H33/100)</f>
        <v>0</v>
      </c>
      <c r="K33" s="194"/>
      <c r="L33" s="25"/>
      <c r="M33" s="211" t="s">
        <v>21</v>
      </c>
      <c r="N33" s="212"/>
      <c r="O33" s="209" t="str">
        <f>IFERROR(((((100-H28)*J35)/100)*F22)/J33,"")</f>
        <v/>
      </c>
      <c r="P33" s="210"/>
      <c r="Q33" s="120" t="str">
        <f>IFERROR(G14*(O33/100),"")</f>
        <v/>
      </c>
      <c r="R33" s="25"/>
      <c r="S33" s="17"/>
      <c r="T33" s="17"/>
      <c r="U33" s="17"/>
      <c r="V33" s="17"/>
      <c r="W33" s="17"/>
    </row>
    <row r="34" spans="2:24" ht="16.5" thickBot="1">
      <c r="B34" s="17"/>
      <c r="C34" s="25"/>
      <c r="D34" s="206" t="s">
        <v>22</v>
      </c>
      <c r="E34" s="206"/>
      <c r="F34" s="192"/>
      <c r="G34" s="192"/>
      <c r="H34" s="192"/>
      <c r="I34" s="192"/>
      <c r="J34" s="193">
        <f>F34*(H34/100)</f>
        <v>0</v>
      </c>
      <c r="K34" s="194"/>
      <c r="L34" s="25"/>
      <c r="M34" s="208" t="s">
        <v>22</v>
      </c>
      <c r="N34" s="186"/>
      <c r="O34" s="209" t="str">
        <f>IFERROR(100-O33-O35,"")</f>
        <v/>
      </c>
      <c r="P34" s="210"/>
      <c r="Q34" s="120" t="str">
        <f>IFERROR(G14*(O34/100),"")</f>
        <v/>
      </c>
      <c r="R34" s="25"/>
      <c r="S34" s="17"/>
      <c r="T34" s="17"/>
      <c r="U34" s="17"/>
      <c r="V34" s="17"/>
      <c r="W34" s="17"/>
    </row>
    <row r="35" spans="2:24" ht="16.5" thickBot="1">
      <c r="B35" s="17"/>
      <c r="C35" s="25"/>
      <c r="D35" s="79" t="s">
        <v>180</v>
      </c>
      <c r="E35" s="79"/>
      <c r="F35" s="190">
        <f>((F33*$F22)+(F34*$F23))/100</f>
        <v>0</v>
      </c>
      <c r="G35" s="190"/>
      <c r="H35" s="190">
        <f>((H33*$F22)+(H34*$F23))/100</f>
        <v>0</v>
      </c>
      <c r="I35" s="190"/>
      <c r="J35" s="261">
        <f>F35*(H35/100)</f>
        <v>0</v>
      </c>
      <c r="K35" s="262"/>
      <c r="L35" s="25"/>
      <c r="M35" s="208" t="s">
        <v>34</v>
      </c>
      <c r="N35" s="186"/>
      <c r="O35" s="209" t="str">
        <f>IFERROR((H28/(H28+1))*100,"")</f>
        <v/>
      </c>
      <c r="P35" s="210"/>
      <c r="Q35" s="120" t="str">
        <f>IFERROR(G14*(O35/100),"")</f>
        <v/>
      </c>
      <c r="R35" s="25"/>
      <c r="S35" s="17"/>
      <c r="T35" s="17"/>
      <c r="U35" s="17"/>
      <c r="V35" s="17"/>
      <c r="W35" s="17"/>
    </row>
    <row r="36" spans="2:24" ht="16.5" thickBot="1">
      <c r="B36" s="17"/>
      <c r="C36" s="25"/>
      <c r="D36" s="78" t="s">
        <v>34</v>
      </c>
      <c r="E36" s="78"/>
      <c r="F36" s="201"/>
      <c r="G36" s="201"/>
      <c r="H36" s="201"/>
      <c r="I36" s="201"/>
      <c r="J36" s="202">
        <f>F36*(H36/100)</f>
        <v>0</v>
      </c>
      <c r="K36" s="203"/>
      <c r="L36" s="25"/>
      <c r="M36" s="207" t="s">
        <v>27</v>
      </c>
      <c r="N36" s="149"/>
      <c r="O36" s="204">
        <f>SUM(O33:O35)</f>
        <v>0</v>
      </c>
      <c r="P36" s="205"/>
      <c r="Q36" s="121">
        <f>SUM(Q33:Q35)</f>
        <v>0</v>
      </c>
      <c r="R36" s="25"/>
      <c r="S36" s="17"/>
      <c r="T36" s="17"/>
      <c r="U36" s="17"/>
      <c r="V36" s="17"/>
      <c r="W36" s="17"/>
    </row>
    <row r="37" spans="2:24" ht="16.5" thickTop="1">
      <c r="B37" s="17"/>
      <c r="C37" s="25"/>
      <c r="D37" s="21"/>
      <c r="E37" s="31"/>
      <c r="F37" s="32"/>
      <c r="G37" s="32"/>
      <c r="H37" s="32"/>
      <c r="I37" s="33"/>
      <c r="J37" s="33"/>
      <c r="K37" s="26"/>
      <c r="L37" s="26"/>
      <c r="M37" s="25"/>
      <c r="N37" s="25"/>
      <c r="O37" s="25"/>
      <c r="P37" s="25"/>
      <c r="Q37" s="25"/>
      <c r="R37" s="25"/>
      <c r="S37" s="25"/>
      <c r="T37" s="25"/>
      <c r="U37" s="25"/>
      <c r="V37" s="17"/>
      <c r="W37" s="17"/>
      <c r="X37" s="17"/>
    </row>
    <row r="38" spans="2:24" ht="15.75">
      <c r="B38" s="17"/>
      <c r="C38" s="25"/>
      <c r="D38" s="34"/>
      <c r="E38" s="35"/>
      <c r="F38" s="28"/>
      <c r="G38" s="28"/>
      <c r="H38" s="28"/>
      <c r="I38" s="26"/>
      <c r="J38" s="26"/>
      <c r="K38" s="26"/>
      <c r="L38" s="26"/>
      <c r="M38" s="25"/>
      <c r="N38" s="25"/>
      <c r="O38" s="25"/>
      <c r="P38" s="25"/>
      <c r="Q38" s="25"/>
      <c r="R38" s="25"/>
      <c r="S38" s="25"/>
      <c r="T38" s="25"/>
      <c r="U38" s="25"/>
      <c r="V38" s="17"/>
      <c r="W38" s="17"/>
      <c r="X38" s="17"/>
    </row>
    <row r="39" spans="2:24" ht="18" hidden="1">
      <c r="B39" s="17"/>
      <c r="C39" s="25"/>
      <c r="D39" s="27" t="s">
        <v>28</v>
      </c>
      <c r="E39" s="28"/>
      <c r="F39" s="28"/>
      <c r="G39" s="28"/>
      <c r="H39" s="28"/>
      <c r="I39" s="26"/>
      <c r="J39" s="26"/>
      <c r="K39" s="26"/>
      <c r="L39" s="26"/>
      <c r="M39" s="25"/>
      <c r="N39" s="25"/>
      <c r="O39" s="25"/>
      <c r="P39" s="25"/>
      <c r="Q39" s="25"/>
      <c r="R39" s="25"/>
      <c r="S39" s="25"/>
      <c r="T39" s="25"/>
      <c r="U39" s="25"/>
      <c r="V39" s="17"/>
      <c r="W39" s="17"/>
      <c r="X39" s="17"/>
    </row>
    <row r="40" spans="2:24" ht="18" hidden="1">
      <c r="B40" s="17"/>
      <c r="C40" s="25"/>
      <c r="D40" s="27"/>
      <c r="E40" s="28"/>
      <c r="F40" s="28"/>
      <c r="G40" s="28"/>
      <c r="H40" s="28"/>
      <c r="I40" s="26"/>
      <c r="J40" s="26"/>
      <c r="K40" s="26"/>
      <c r="L40" s="26"/>
      <c r="M40" s="25"/>
      <c r="N40" s="25"/>
      <c r="O40" s="25"/>
      <c r="P40" s="25"/>
      <c r="Q40" s="25"/>
      <c r="R40" s="25"/>
      <c r="S40" s="25"/>
      <c r="T40" s="25"/>
      <c r="U40" s="25"/>
      <c r="V40" s="17"/>
      <c r="W40" s="17"/>
      <c r="X40" s="17"/>
    </row>
    <row r="41" spans="2:24" ht="16.5" hidden="1" customHeight="1" thickBot="1">
      <c r="B41" s="17"/>
      <c r="C41" s="25"/>
      <c r="D41" s="31"/>
      <c r="E41" s="29"/>
      <c r="F41" s="29"/>
      <c r="G41" s="168" t="s">
        <v>29</v>
      </c>
      <c r="H41" s="168"/>
      <c r="I41" s="154" t="s">
        <v>30</v>
      </c>
      <c r="J41" s="154"/>
      <c r="K41" s="26"/>
      <c r="L41" s="26"/>
      <c r="M41" s="25"/>
      <c r="N41" s="25"/>
      <c r="O41" s="25"/>
      <c r="P41" s="25"/>
      <c r="Q41" s="25"/>
      <c r="R41" s="25"/>
      <c r="S41" s="25"/>
      <c r="T41" s="25"/>
      <c r="U41" s="25"/>
      <c r="V41" s="17"/>
      <c r="W41" s="17"/>
      <c r="X41" s="17"/>
    </row>
    <row r="42" spans="2:24" ht="15.75" hidden="1">
      <c r="B42" s="17"/>
      <c r="C42" s="25"/>
      <c r="D42" s="158" t="s">
        <v>31</v>
      </c>
      <c r="E42" s="158"/>
      <c r="F42" s="158"/>
      <c r="G42" s="199" t="str">
        <f>IFERROR(((O24*H25)+(O22*H22)+(H23*O23))/((O24*I25)+(O22*I22)+(I23*O23)),"")</f>
        <v/>
      </c>
      <c r="H42" s="199"/>
      <c r="I42" s="200" t="str">
        <f>IFERROR((((O35*J36)*H25)+((O33*J33)*H22)+((O34*J34)*H23))/(((O35*J36)*I25)+((O33*J33)*I22)+((O34*J34)*I23)),"")</f>
        <v/>
      </c>
      <c r="J42" s="200"/>
      <c r="K42" s="26"/>
      <c r="L42" s="26"/>
      <c r="M42" s="25"/>
      <c r="N42" s="25"/>
      <c r="O42" s="25"/>
      <c r="P42" s="25"/>
      <c r="Q42" s="25"/>
      <c r="R42" s="25"/>
      <c r="S42" s="25"/>
      <c r="T42" s="25"/>
      <c r="U42" s="25"/>
      <c r="V42" s="17"/>
      <c r="W42" s="17"/>
      <c r="X42" s="17"/>
    </row>
    <row r="43" spans="2:24" ht="15.75">
      <c r="B43" s="17"/>
      <c r="C43" s="25"/>
      <c r="D43" s="26"/>
      <c r="E43" s="26"/>
      <c r="F43" s="26"/>
      <c r="G43" s="26"/>
      <c r="H43" s="26"/>
      <c r="I43" s="26"/>
      <c r="J43" s="26"/>
      <c r="K43" s="26"/>
      <c r="L43" s="26"/>
      <c r="M43" s="25"/>
      <c r="N43" s="25"/>
      <c r="O43" s="25"/>
      <c r="P43" s="25"/>
      <c r="Q43" s="25"/>
      <c r="R43" s="25"/>
      <c r="S43" s="25"/>
      <c r="T43" s="25"/>
      <c r="U43" s="25"/>
      <c r="V43" s="17"/>
      <c r="W43" s="17"/>
      <c r="X43" s="17"/>
    </row>
  </sheetData>
  <sheetProtection algorithmName="SHA-512" hashValue="4DV/mnHfQFTFZGNPTZGlmHLTYtHNgyXoU23lFRzfO8S0LeVVXd/aMAewDYxzsWzNLs8MSSmH84sKvA2bPxhHhg==" saltValue="XgluQpHoQS8UYWm9d2tS+g==" spinCount="100000" sheet="1" objects="1" scenarios="1"/>
  <mergeCells count="60">
    <mergeCell ref="M34:N34"/>
    <mergeCell ref="M35:N35"/>
    <mergeCell ref="O35:P35"/>
    <mergeCell ref="F34:G34"/>
    <mergeCell ref="M33:N33"/>
    <mergeCell ref="O34:P34"/>
    <mergeCell ref="O33:P33"/>
    <mergeCell ref="M24:N24"/>
    <mergeCell ref="O24:P24"/>
    <mergeCell ref="M25:N25"/>
    <mergeCell ref="O25:P25"/>
    <mergeCell ref="D42:F42"/>
    <mergeCell ref="G42:H42"/>
    <mergeCell ref="I42:J42"/>
    <mergeCell ref="F36:G36"/>
    <mergeCell ref="H36:I36"/>
    <mergeCell ref="J36:K36"/>
    <mergeCell ref="O36:P36"/>
    <mergeCell ref="G41:H41"/>
    <mergeCell ref="I41:J41"/>
    <mergeCell ref="D33:E33"/>
    <mergeCell ref="D34:E34"/>
    <mergeCell ref="M36:N36"/>
    <mergeCell ref="D24:G24"/>
    <mergeCell ref="F35:G35"/>
    <mergeCell ref="H35:I35"/>
    <mergeCell ref="J35:K35"/>
    <mergeCell ref="D25:G25"/>
    <mergeCell ref="F28:G28"/>
    <mergeCell ref="F33:G33"/>
    <mergeCell ref="H33:I33"/>
    <mergeCell ref="J33:K33"/>
    <mergeCell ref="F32:G32"/>
    <mergeCell ref="H32:I32"/>
    <mergeCell ref="J32:K32"/>
    <mergeCell ref="H28:I28"/>
    <mergeCell ref="H34:I34"/>
    <mergeCell ref="J34:K34"/>
    <mergeCell ref="F22:G22"/>
    <mergeCell ref="O21:P21"/>
    <mergeCell ref="M22:N22"/>
    <mergeCell ref="O22:P22"/>
    <mergeCell ref="M23:N23"/>
    <mergeCell ref="O23:P23"/>
    <mergeCell ref="O32:P32"/>
    <mergeCell ref="R4:T4"/>
    <mergeCell ref="U4:W4"/>
    <mergeCell ref="D8:V8"/>
    <mergeCell ref="C4:E4"/>
    <mergeCell ref="F4:H4"/>
    <mergeCell ref="I4:K4"/>
    <mergeCell ref="L4:N4"/>
    <mergeCell ref="O4:Q4"/>
    <mergeCell ref="C6:W6"/>
    <mergeCell ref="D23:E23"/>
    <mergeCell ref="F23:G23"/>
    <mergeCell ref="D10:V10"/>
    <mergeCell ref="D11:V11"/>
    <mergeCell ref="F21:G21"/>
    <mergeCell ref="D22:E22"/>
  </mergeCells>
  <conditionalFormatting sqref="J22:J25">
    <cfRule type="expression" dxfId="12" priority="1">
      <formula>OR(AND($J$24 &lt;= $G$16,$J$25 &lt;= $G$16),AND($J$24 &gt;= $G$16,J$25 &gt;= $G$16))</formula>
    </cfRule>
  </conditionalFormatting>
  <hyperlinks>
    <hyperlink ref="C4" location="CONSIDERACOES!A1" display="Considerações sobre o cálculo de compostagem"/>
    <hyperlink ref="F4" location="'CALCULO 2M'!A1" display="Cálculo de composto formulado com DOIS materias"/>
    <hyperlink ref="I4" location="'CALCULO 3M'!A1" display="Cálculo de composto formulado com TRÊS materias"/>
    <hyperlink ref="L4" location="TABELA!A1" display="Tabela de materiais"/>
    <hyperlink ref="O4" location="CALCULO!A1" display="Cálculo de misturas"/>
    <hyperlink ref="R4" location="DETERMINACAO!A1" display="Determinação dos valores de densidade úmida e do teor de matéria seca"/>
    <hyperlink ref="U4" location="SOBRE!A1" display="Sobre"/>
  </hyperlink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X126"/>
  <sheetViews>
    <sheetView showGridLines="0" zoomScale="85" zoomScaleNormal="85" workbookViewId="0">
      <pane ySplit="4" topLeftCell="A5" activePane="bottomLeft" state="frozen"/>
      <selection pane="bottomLeft" activeCell="O4" sqref="O4:Q4"/>
    </sheetView>
  </sheetViews>
  <sheetFormatPr defaultRowHeight="15"/>
  <cols>
    <col min="1" max="1" width="3.140625" customWidth="1"/>
    <col min="2" max="2" width="1.42578125" customWidth="1"/>
    <col min="3" max="4" width="9.140625" customWidth="1"/>
    <col min="5" max="23" width="8.7109375" customWidth="1"/>
    <col min="24" max="24" width="1.140625" customWidth="1"/>
    <col min="25" max="25" width="3.28515625" customWidth="1"/>
    <col min="26" max="1025" width="8.7109375" customWidth="1"/>
  </cols>
  <sheetData>
    <row r="2" spans="2:24" s="100" customFormat="1" ht="60.75" customHeight="1">
      <c r="B2" s="2"/>
      <c r="C2" s="3"/>
      <c r="D2" s="3"/>
      <c r="E2" s="3"/>
      <c r="F2" s="3"/>
      <c r="G2" s="3"/>
      <c r="H2" s="4"/>
      <c r="I2" s="4" t="s">
        <v>0</v>
      </c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5"/>
      <c r="W2" s="6" t="str">
        <f>HOME!W2</f>
        <v>CompostCalc Excel (v. 2.7  01nov18)</v>
      </c>
      <c r="X2" s="2"/>
    </row>
    <row r="3" spans="2:24" ht="6.75" customHeight="1"/>
    <row r="4" spans="2:24" s="7" customFormat="1" ht="99" customHeight="1">
      <c r="B4" s="8"/>
      <c r="C4" s="135" t="s">
        <v>1</v>
      </c>
      <c r="D4" s="135"/>
      <c r="E4" s="135"/>
      <c r="F4" s="134" t="s">
        <v>2</v>
      </c>
      <c r="G4" s="134"/>
      <c r="H4" s="134"/>
      <c r="I4" s="134" t="s">
        <v>3</v>
      </c>
      <c r="J4" s="134"/>
      <c r="K4" s="134"/>
      <c r="L4" s="144" t="s">
        <v>4</v>
      </c>
      <c r="M4" s="144"/>
      <c r="N4" s="144"/>
      <c r="O4" s="134" t="s">
        <v>5</v>
      </c>
      <c r="P4" s="134"/>
      <c r="Q4" s="134"/>
      <c r="R4" s="134" t="s">
        <v>6</v>
      </c>
      <c r="S4" s="134"/>
      <c r="T4" s="134"/>
      <c r="U4" s="135" t="s">
        <v>7</v>
      </c>
      <c r="V4" s="135"/>
      <c r="W4" s="135"/>
      <c r="X4" s="8"/>
    </row>
    <row r="7" spans="2:24" s="9" customFormat="1" ht="18">
      <c r="C7" s="213" t="s">
        <v>35</v>
      </c>
      <c r="D7" s="213"/>
      <c r="E7" s="213"/>
      <c r="F7" s="213"/>
      <c r="G7" s="213"/>
      <c r="H7" s="213"/>
      <c r="I7" s="213"/>
      <c r="J7" s="213"/>
      <c r="K7" s="213"/>
      <c r="L7" s="213"/>
      <c r="M7" s="213"/>
      <c r="N7" s="213"/>
      <c r="O7" s="213"/>
      <c r="P7" s="213"/>
      <c r="Q7" s="213"/>
      <c r="R7" s="213"/>
      <c r="S7" s="213"/>
      <c r="T7" s="213"/>
      <c r="U7" s="213"/>
      <c r="V7" s="213"/>
      <c r="W7" s="213"/>
    </row>
    <row r="8" spans="2:24" s="9" customFormat="1" ht="3.75" customHeight="1"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2:24" s="9" customFormat="1" ht="15.75">
      <c r="C9" s="10"/>
      <c r="D9" s="214" t="s">
        <v>36</v>
      </c>
      <c r="E9" s="214"/>
      <c r="F9" s="214"/>
      <c r="G9" s="214"/>
      <c r="H9" s="36" t="s">
        <v>17</v>
      </c>
      <c r="I9" s="36" t="s">
        <v>18</v>
      </c>
      <c r="J9" s="36" t="s">
        <v>19</v>
      </c>
      <c r="K9" s="215" t="s">
        <v>37</v>
      </c>
      <c r="L9" s="215"/>
      <c r="M9" s="215"/>
      <c r="N9" s="215"/>
      <c r="O9" s="215"/>
      <c r="P9" s="215"/>
      <c r="Q9" s="10"/>
      <c r="R9" s="10"/>
      <c r="S9" s="10"/>
      <c r="T9" s="10"/>
      <c r="U9" s="10"/>
      <c r="V9" s="10"/>
      <c r="W9" s="10"/>
    </row>
    <row r="10" spans="2:24" s="9" customFormat="1" ht="15.75">
      <c r="C10" s="10"/>
      <c r="D10" s="216" t="s">
        <v>38</v>
      </c>
      <c r="E10" s="216"/>
      <c r="F10" s="216"/>
      <c r="G10" s="216"/>
      <c r="H10" s="37">
        <v>33.770000000000003</v>
      </c>
      <c r="I10" s="37">
        <v>2.89</v>
      </c>
      <c r="J10" s="37">
        <v>11.685121107266401</v>
      </c>
      <c r="K10" s="217" t="s">
        <v>39</v>
      </c>
      <c r="L10" s="217"/>
      <c r="M10" s="217"/>
      <c r="N10" s="217"/>
      <c r="O10" s="217"/>
      <c r="P10" s="217"/>
      <c r="Q10" s="10"/>
      <c r="R10" s="10"/>
      <c r="S10" s="10"/>
      <c r="T10" s="10"/>
      <c r="U10" s="10"/>
      <c r="V10" s="10"/>
      <c r="W10" s="10"/>
    </row>
    <row r="11" spans="2:24" s="9" customFormat="1" ht="15.75">
      <c r="C11" s="10"/>
      <c r="D11" s="218" t="s">
        <v>40</v>
      </c>
      <c r="E11" s="218"/>
      <c r="F11" s="218"/>
      <c r="G11" s="218"/>
      <c r="H11" s="38">
        <v>41.78</v>
      </c>
      <c r="I11" s="38">
        <v>7.0000000000000007E-2</v>
      </c>
      <c r="J11" s="38">
        <v>596.857142857143</v>
      </c>
      <c r="K11" s="218" t="s">
        <v>39</v>
      </c>
      <c r="L11" s="218"/>
      <c r="M11" s="218"/>
      <c r="N11" s="218"/>
      <c r="O11" s="218"/>
      <c r="P11" s="218"/>
      <c r="Q11" s="10"/>
      <c r="R11" s="10"/>
      <c r="S11" s="10"/>
      <c r="T11" s="10"/>
      <c r="U11" s="10"/>
      <c r="V11" s="10"/>
      <c r="W11" s="10"/>
    </row>
    <row r="12" spans="2:24" s="9" customFormat="1" ht="15.75">
      <c r="C12" s="10"/>
      <c r="D12" s="218" t="s">
        <v>41</v>
      </c>
      <c r="E12" s="218"/>
      <c r="F12" s="218"/>
      <c r="G12" s="218"/>
      <c r="H12" s="38">
        <v>42.36</v>
      </c>
      <c r="I12" s="38">
        <v>0.5</v>
      </c>
      <c r="J12" s="38">
        <v>84.72</v>
      </c>
      <c r="K12" s="218" t="s">
        <v>39</v>
      </c>
      <c r="L12" s="218"/>
      <c r="M12" s="218"/>
      <c r="N12" s="218"/>
      <c r="O12" s="218"/>
      <c r="P12" s="218"/>
      <c r="Q12" s="10"/>
      <c r="R12" s="10"/>
      <c r="S12" s="10"/>
      <c r="T12" s="10"/>
      <c r="U12" s="10"/>
      <c r="V12" s="10"/>
      <c r="W12" s="10"/>
    </row>
    <row r="13" spans="2:24" s="9" customFormat="1" ht="15.75">
      <c r="C13" s="10"/>
      <c r="D13" s="218" t="s">
        <v>42</v>
      </c>
      <c r="E13" s="218"/>
      <c r="F13" s="218"/>
      <c r="G13" s="218"/>
      <c r="H13" s="38">
        <v>37.159999999999997</v>
      </c>
      <c r="I13" s="38">
        <v>1.55</v>
      </c>
      <c r="J13" s="38">
        <v>23.974193548387099</v>
      </c>
      <c r="K13" s="218" t="s">
        <v>39</v>
      </c>
      <c r="L13" s="218"/>
      <c r="M13" s="218"/>
      <c r="N13" s="218"/>
      <c r="O13" s="218"/>
      <c r="P13" s="218"/>
      <c r="Q13" s="10"/>
      <c r="R13" s="10"/>
      <c r="S13" s="10"/>
      <c r="T13" s="10"/>
      <c r="U13" s="10"/>
      <c r="V13" s="10"/>
      <c r="W13" s="10"/>
    </row>
    <row r="14" spans="2:24" s="9" customFormat="1" ht="15.75">
      <c r="C14" s="10"/>
      <c r="D14" s="218" t="s">
        <v>43</v>
      </c>
      <c r="E14" s="218"/>
      <c r="F14" s="218"/>
      <c r="G14" s="218"/>
      <c r="H14" s="38">
        <v>40.17</v>
      </c>
      <c r="I14" s="38">
        <v>0.7</v>
      </c>
      <c r="J14" s="38">
        <v>57.3857142857143</v>
      </c>
      <c r="K14" s="218" t="s">
        <v>39</v>
      </c>
      <c r="L14" s="218"/>
      <c r="M14" s="218"/>
      <c r="N14" s="218"/>
      <c r="O14" s="218"/>
      <c r="P14" s="218"/>
      <c r="Q14" s="10"/>
      <c r="R14" s="10"/>
      <c r="S14" s="10"/>
      <c r="T14" s="10"/>
      <c r="U14" s="10"/>
      <c r="V14" s="10"/>
      <c r="W14" s="10"/>
    </row>
    <row r="15" spans="2:24" s="9" customFormat="1" ht="15.75">
      <c r="C15" s="10"/>
      <c r="D15" s="218" t="s">
        <v>44</v>
      </c>
      <c r="E15" s="218"/>
      <c r="F15" s="218"/>
      <c r="G15" s="218"/>
      <c r="H15" s="38">
        <v>39.22</v>
      </c>
      <c r="I15" s="38">
        <v>1.1000000000000001</v>
      </c>
      <c r="J15" s="38">
        <v>35.654545454545399</v>
      </c>
      <c r="K15" s="218" t="s">
        <v>39</v>
      </c>
      <c r="L15" s="218"/>
      <c r="M15" s="218"/>
      <c r="N15" s="218"/>
      <c r="O15" s="218"/>
      <c r="P15" s="218"/>
      <c r="Q15" s="10"/>
      <c r="R15" s="10"/>
      <c r="S15" s="10"/>
      <c r="T15" s="10"/>
      <c r="U15" s="10"/>
      <c r="V15" s="10"/>
      <c r="W15" s="10"/>
    </row>
    <row r="16" spans="2:24" s="9" customFormat="1" ht="15.75">
      <c r="C16" s="10"/>
      <c r="D16" s="218" t="s">
        <v>45</v>
      </c>
      <c r="E16" s="218"/>
      <c r="F16" s="218"/>
      <c r="G16" s="218"/>
      <c r="H16" s="38">
        <v>43.1</v>
      </c>
      <c r="I16" s="38">
        <v>1.7</v>
      </c>
      <c r="J16" s="38">
        <v>25.352941176470591</v>
      </c>
      <c r="K16" s="218" t="s">
        <v>46</v>
      </c>
      <c r="L16" s="218"/>
      <c r="M16" s="218"/>
      <c r="N16" s="218"/>
      <c r="O16" s="218"/>
      <c r="P16" s="218"/>
      <c r="Q16" s="10"/>
      <c r="R16" s="10"/>
      <c r="S16" s="10"/>
      <c r="T16" s="10"/>
      <c r="U16" s="10"/>
      <c r="V16" s="10"/>
      <c r="W16" s="10"/>
    </row>
    <row r="17" spans="4:16" s="9" customFormat="1">
      <c r="D17" s="218" t="s">
        <v>45</v>
      </c>
      <c r="E17" s="218"/>
      <c r="F17" s="218"/>
      <c r="G17" s="218"/>
      <c r="H17" s="38">
        <v>42</v>
      </c>
      <c r="I17" s="38">
        <v>3</v>
      </c>
      <c r="J17" s="38">
        <v>14</v>
      </c>
      <c r="K17" s="218" t="s">
        <v>47</v>
      </c>
      <c r="L17" s="218"/>
      <c r="M17" s="218"/>
      <c r="N17" s="218"/>
      <c r="O17" s="218"/>
      <c r="P17" s="218"/>
    </row>
    <row r="18" spans="4:16" s="9" customFormat="1">
      <c r="D18" s="218" t="s">
        <v>48</v>
      </c>
      <c r="E18" s="218"/>
      <c r="F18" s="218"/>
      <c r="G18" s="218"/>
      <c r="H18" s="38">
        <v>41.5</v>
      </c>
      <c r="I18" s="38">
        <v>2.5</v>
      </c>
      <c r="J18" s="38">
        <v>16.600000000000001</v>
      </c>
      <c r="K18" s="218" t="s">
        <v>46</v>
      </c>
      <c r="L18" s="218"/>
      <c r="M18" s="218"/>
      <c r="N18" s="218"/>
      <c r="O18" s="218"/>
      <c r="P18" s="218"/>
    </row>
    <row r="19" spans="4:16" s="9" customFormat="1">
      <c r="D19" s="218" t="s">
        <v>49</v>
      </c>
      <c r="E19" s="218"/>
      <c r="F19" s="218"/>
      <c r="G19" s="218"/>
      <c r="H19" s="38">
        <v>44.1</v>
      </c>
      <c r="I19" s="38">
        <v>2.1</v>
      </c>
      <c r="J19" s="38">
        <v>21</v>
      </c>
      <c r="K19" s="218" t="s">
        <v>46</v>
      </c>
      <c r="L19" s="218"/>
      <c r="M19" s="218"/>
      <c r="N19" s="218"/>
      <c r="O19" s="218"/>
      <c r="P19" s="218"/>
    </row>
    <row r="20" spans="4:16" s="9" customFormat="1">
      <c r="D20" s="218" t="s">
        <v>50</v>
      </c>
      <c r="E20" s="218"/>
      <c r="F20" s="218"/>
      <c r="G20" s="218"/>
      <c r="H20" s="38">
        <v>18.2</v>
      </c>
      <c r="I20" s="38">
        <v>1.7</v>
      </c>
      <c r="J20" s="38">
        <v>10.705882352941176</v>
      </c>
      <c r="K20" s="218" t="s">
        <v>46</v>
      </c>
      <c r="L20" s="218"/>
      <c r="M20" s="218"/>
      <c r="N20" s="218"/>
      <c r="O20" s="218"/>
      <c r="P20" s="218"/>
    </row>
    <row r="21" spans="4:16" s="9" customFormat="1">
      <c r="D21" s="218" t="s">
        <v>51</v>
      </c>
      <c r="E21" s="218"/>
      <c r="F21" s="218"/>
      <c r="G21" s="218"/>
      <c r="H21" s="38">
        <v>45.8</v>
      </c>
      <c r="I21" s="38">
        <v>0.4</v>
      </c>
      <c r="J21" s="38">
        <v>114.49999999999999</v>
      </c>
      <c r="K21" s="218" t="s">
        <v>47</v>
      </c>
      <c r="L21" s="218"/>
      <c r="M21" s="218"/>
      <c r="N21" s="218"/>
      <c r="O21" s="218"/>
      <c r="P21" s="218"/>
    </row>
    <row r="22" spans="4:16" s="9" customFormat="1">
      <c r="D22" s="218" t="s">
        <v>52</v>
      </c>
      <c r="E22" s="218"/>
      <c r="F22" s="218"/>
      <c r="G22" s="218"/>
      <c r="H22" s="38">
        <v>46.6</v>
      </c>
      <c r="I22" s="38">
        <v>0.7</v>
      </c>
      <c r="J22" s="38">
        <v>66.571428571428584</v>
      </c>
      <c r="K22" s="218" t="s">
        <v>46</v>
      </c>
      <c r="L22" s="218"/>
      <c r="M22" s="218"/>
      <c r="N22" s="218"/>
      <c r="O22" s="218"/>
      <c r="P22" s="218"/>
    </row>
    <row r="23" spans="4:16" s="9" customFormat="1">
      <c r="D23" s="218" t="s">
        <v>53</v>
      </c>
      <c r="E23" s="218"/>
      <c r="F23" s="218"/>
      <c r="G23" s="218"/>
      <c r="H23" s="38">
        <v>51.4</v>
      </c>
      <c r="I23" s="38">
        <v>0.6</v>
      </c>
      <c r="J23" s="38">
        <v>85.666666666666671</v>
      </c>
      <c r="K23" s="218" t="s">
        <v>46</v>
      </c>
      <c r="L23" s="218"/>
      <c r="M23" s="218"/>
      <c r="N23" s="218"/>
      <c r="O23" s="218"/>
      <c r="P23" s="218"/>
    </row>
    <row r="24" spans="4:16" s="9" customFormat="1">
      <c r="D24" s="218" t="s">
        <v>54</v>
      </c>
      <c r="E24" s="218"/>
      <c r="F24" s="218"/>
      <c r="G24" s="218"/>
      <c r="H24" s="38">
        <v>48.2</v>
      </c>
      <c r="I24" s="38">
        <v>0.7</v>
      </c>
      <c r="J24" s="38">
        <v>68.857142857142861</v>
      </c>
      <c r="K24" s="218" t="s">
        <v>46</v>
      </c>
      <c r="L24" s="218"/>
      <c r="M24" s="218"/>
      <c r="N24" s="218"/>
      <c r="O24" s="218"/>
      <c r="P24" s="218"/>
    </row>
    <row r="25" spans="4:16" s="9" customFormat="1">
      <c r="D25" s="218" t="s">
        <v>54</v>
      </c>
      <c r="E25" s="218"/>
      <c r="F25" s="218"/>
      <c r="G25" s="218"/>
      <c r="H25" s="38">
        <v>45.4</v>
      </c>
      <c r="I25" s="38">
        <v>0.4</v>
      </c>
      <c r="J25" s="38">
        <v>113.49999999999999</v>
      </c>
      <c r="K25" s="218" t="s">
        <v>47</v>
      </c>
      <c r="L25" s="218"/>
      <c r="M25" s="218"/>
      <c r="N25" s="218"/>
      <c r="O25" s="218"/>
      <c r="P25" s="218"/>
    </row>
    <row r="26" spans="4:16" s="9" customFormat="1">
      <c r="D26" s="218" t="s">
        <v>55</v>
      </c>
      <c r="E26" s="218"/>
      <c r="F26" s="218"/>
      <c r="G26" s="218"/>
      <c r="H26" s="38">
        <v>44.71</v>
      </c>
      <c r="I26" s="38">
        <v>2.73</v>
      </c>
      <c r="J26" s="38">
        <v>16.377289377289376</v>
      </c>
      <c r="K26" s="218" t="s">
        <v>39</v>
      </c>
      <c r="L26" s="218"/>
      <c r="M26" s="218"/>
      <c r="N26" s="218"/>
      <c r="O26" s="218"/>
      <c r="P26" s="218"/>
    </row>
    <row r="27" spans="4:16" s="9" customFormat="1">
      <c r="D27" s="218" t="s">
        <v>56</v>
      </c>
      <c r="E27" s="218"/>
      <c r="F27" s="218"/>
      <c r="G27" s="218"/>
      <c r="H27" s="38">
        <v>43.9</v>
      </c>
      <c r="I27" s="38">
        <v>2.59</v>
      </c>
      <c r="J27" s="38">
        <v>16.949806949806952</v>
      </c>
      <c r="K27" s="218" t="s">
        <v>39</v>
      </c>
      <c r="L27" s="218"/>
      <c r="M27" s="218"/>
      <c r="N27" s="218"/>
      <c r="O27" s="218"/>
      <c r="P27" s="218"/>
    </row>
    <row r="28" spans="4:16" s="9" customFormat="1">
      <c r="D28" s="218" t="s">
        <v>57</v>
      </c>
      <c r="E28" s="218"/>
      <c r="F28" s="218"/>
      <c r="G28" s="218"/>
      <c r="H28" s="38">
        <v>44.39</v>
      </c>
      <c r="I28" s="38">
        <v>3.66</v>
      </c>
      <c r="J28" s="38">
        <v>12.128415300546449</v>
      </c>
      <c r="K28" s="218" t="s">
        <v>39</v>
      </c>
      <c r="L28" s="218"/>
      <c r="M28" s="218"/>
      <c r="N28" s="218"/>
      <c r="O28" s="218"/>
      <c r="P28" s="218"/>
    </row>
    <row r="29" spans="4:16" s="9" customFormat="1">
      <c r="D29" s="218" t="s">
        <v>58</v>
      </c>
      <c r="E29" s="218"/>
      <c r="F29" s="218"/>
      <c r="G29" s="218"/>
      <c r="H29" s="38">
        <v>43.15</v>
      </c>
      <c r="I29" s="38">
        <v>1.32</v>
      </c>
      <c r="J29" s="38">
        <v>32.689393939393938</v>
      </c>
      <c r="K29" s="218" t="s">
        <v>39</v>
      </c>
      <c r="L29" s="218"/>
      <c r="M29" s="218"/>
      <c r="N29" s="218"/>
      <c r="O29" s="218"/>
      <c r="P29" s="218"/>
    </row>
    <row r="30" spans="4:16" s="9" customFormat="1">
      <c r="D30" s="218" t="s">
        <v>59</v>
      </c>
      <c r="E30" s="218"/>
      <c r="F30" s="218"/>
      <c r="G30" s="218"/>
      <c r="H30" s="38">
        <v>42.04</v>
      </c>
      <c r="I30" s="38">
        <v>1.3</v>
      </c>
      <c r="J30" s="38">
        <v>32.338461538461537</v>
      </c>
      <c r="K30" s="218" t="s">
        <v>39</v>
      </c>
      <c r="L30" s="218"/>
      <c r="M30" s="218"/>
      <c r="N30" s="218"/>
      <c r="O30" s="218"/>
      <c r="P30" s="218"/>
    </row>
    <row r="31" spans="4:16" s="9" customFormat="1">
      <c r="D31" s="218" t="s">
        <v>60</v>
      </c>
      <c r="E31" s="218"/>
      <c r="F31" s="218"/>
      <c r="G31" s="218"/>
      <c r="H31" s="38">
        <v>43.98</v>
      </c>
      <c r="I31" s="38">
        <v>3.48</v>
      </c>
      <c r="J31" s="38">
        <v>12.637931034482758</v>
      </c>
      <c r="K31" s="218" t="s">
        <v>39</v>
      </c>
      <c r="L31" s="218"/>
      <c r="M31" s="218"/>
      <c r="N31" s="218"/>
      <c r="O31" s="218"/>
      <c r="P31" s="218"/>
    </row>
    <row r="32" spans="4:16">
      <c r="D32" s="218" t="s">
        <v>61</v>
      </c>
      <c r="E32" s="218"/>
      <c r="F32" s="218"/>
      <c r="G32" s="218"/>
      <c r="H32" s="38">
        <v>38.21</v>
      </c>
      <c r="I32" s="38">
        <v>1.51</v>
      </c>
      <c r="J32" s="38">
        <v>25.304635761589406</v>
      </c>
      <c r="K32" s="218" t="s">
        <v>39</v>
      </c>
      <c r="L32" s="218"/>
      <c r="M32" s="218"/>
      <c r="N32" s="218"/>
      <c r="O32" s="218"/>
      <c r="P32" s="218"/>
    </row>
    <row r="33" spans="3:23">
      <c r="D33" s="218" t="s">
        <v>62</v>
      </c>
      <c r="E33" s="218"/>
      <c r="F33" s="218"/>
      <c r="G33" s="218"/>
      <c r="H33" s="38">
        <v>45.1</v>
      </c>
      <c r="I33" s="38">
        <v>0.6</v>
      </c>
      <c r="J33" s="38">
        <v>75.166666666666671</v>
      </c>
      <c r="K33" s="218" t="s">
        <v>46</v>
      </c>
      <c r="L33" s="218"/>
      <c r="M33" s="218"/>
      <c r="N33" s="218"/>
      <c r="O33" s="218"/>
      <c r="P33" s="218"/>
    </row>
    <row r="34" spans="3:23">
      <c r="D34" s="218" t="s">
        <v>63</v>
      </c>
      <c r="E34" s="218"/>
      <c r="F34" s="218"/>
      <c r="G34" s="218"/>
      <c r="H34" s="38">
        <v>34.03</v>
      </c>
      <c r="I34" s="38">
        <v>3.6</v>
      </c>
      <c r="J34" s="38">
        <v>9.4527777777777775</v>
      </c>
      <c r="K34" s="218" t="s">
        <v>39</v>
      </c>
      <c r="L34" s="218"/>
      <c r="M34" s="218"/>
      <c r="N34" s="218"/>
      <c r="O34" s="218"/>
      <c r="P34" s="218"/>
    </row>
    <row r="35" spans="3:23">
      <c r="D35" s="218" t="s">
        <v>64</v>
      </c>
      <c r="E35" s="218"/>
      <c r="F35" s="218"/>
      <c r="G35" s="218"/>
      <c r="H35" s="38">
        <v>48.2</v>
      </c>
      <c r="I35" s="38">
        <v>0.3</v>
      </c>
      <c r="J35" s="38">
        <v>160.66666666666669</v>
      </c>
      <c r="K35" s="218" t="s">
        <v>46</v>
      </c>
      <c r="L35" s="218"/>
      <c r="M35" s="218"/>
      <c r="N35" s="218"/>
      <c r="O35" s="218"/>
      <c r="P35" s="218"/>
    </row>
    <row r="36" spans="3:23">
      <c r="D36" s="218" t="s">
        <v>64</v>
      </c>
      <c r="E36" s="218"/>
      <c r="F36" s="218"/>
      <c r="G36" s="218"/>
      <c r="H36" s="38">
        <v>44.6</v>
      </c>
      <c r="I36" s="38">
        <v>0.3</v>
      </c>
      <c r="J36" s="38">
        <v>148.66666666666669</v>
      </c>
      <c r="K36" s="218" t="s">
        <v>47</v>
      </c>
      <c r="L36" s="218"/>
      <c r="M36" s="218"/>
      <c r="N36" s="218"/>
      <c r="O36" s="218"/>
      <c r="P36" s="218"/>
    </row>
    <row r="37" spans="3:23">
      <c r="D37" s="218" t="s">
        <v>65</v>
      </c>
      <c r="E37" s="218"/>
      <c r="F37" s="218"/>
      <c r="G37" s="218"/>
      <c r="H37" s="38">
        <v>43.892099999999999</v>
      </c>
      <c r="I37" s="38">
        <v>0.1731</v>
      </c>
      <c r="J37" s="38">
        <v>253.56499133448872</v>
      </c>
      <c r="K37" s="218" t="s">
        <v>39</v>
      </c>
      <c r="L37" s="218"/>
      <c r="M37" s="218"/>
      <c r="N37" s="218"/>
      <c r="O37" s="218"/>
      <c r="P37" s="218"/>
    </row>
    <row r="38" spans="3:23">
      <c r="D38" s="218" t="s">
        <v>66</v>
      </c>
      <c r="E38" s="218"/>
      <c r="F38" s="218"/>
      <c r="G38" s="218"/>
      <c r="H38" s="38">
        <v>47.292499999999997</v>
      </c>
      <c r="I38" s="38">
        <v>0.1628</v>
      </c>
      <c r="J38" s="38">
        <v>290.49447174447175</v>
      </c>
      <c r="K38" s="218" t="s">
        <v>39</v>
      </c>
      <c r="L38" s="218"/>
      <c r="M38" s="218"/>
      <c r="N38" s="218"/>
      <c r="O38" s="218"/>
      <c r="P38" s="218"/>
    </row>
    <row r="39" spans="3:23">
      <c r="D39" s="218" t="s">
        <v>67</v>
      </c>
      <c r="E39" s="218"/>
      <c r="F39" s="218"/>
      <c r="G39" s="218"/>
      <c r="H39" s="38">
        <v>42.03</v>
      </c>
      <c r="I39" s="38">
        <v>1.32</v>
      </c>
      <c r="J39" s="38">
        <v>31.84090909090909</v>
      </c>
      <c r="K39" s="218" t="s">
        <v>39</v>
      </c>
      <c r="L39" s="218"/>
      <c r="M39" s="218"/>
      <c r="N39" s="218"/>
      <c r="O39" s="218"/>
      <c r="P39" s="218"/>
    </row>
    <row r="40" spans="3:23" ht="15.75" thickBot="1">
      <c r="D40" s="219" t="s">
        <v>68</v>
      </c>
      <c r="E40" s="219"/>
      <c r="F40" s="219"/>
      <c r="G40" s="219"/>
      <c r="H40" s="39">
        <v>38.640500000000003</v>
      </c>
      <c r="I40" s="39">
        <v>2.9276</v>
      </c>
      <c r="J40" s="39">
        <v>13.198695176936742</v>
      </c>
      <c r="K40" s="219" t="s">
        <v>39</v>
      </c>
      <c r="L40" s="219"/>
      <c r="M40" s="219"/>
      <c r="N40" s="219"/>
      <c r="O40" s="219"/>
      <c r="P40" s="219"/>
    </row>
    <row r="43" spans="3:23" s="9" customFormat="1" ht="18">
      <c r="C43" s="213" t="s">
        <v>69</v>
      </c>
      <c r="D43" s="213"/>
      <c r="E43" s="213"/>
      <c r="F43" s="213"/>
      <c r="G43" s="213"/>
      <c r="H43" s="213"/>
      <c r="I43" s="213"/>
      <c r="J43" s="213"/>
      <c r="K43" s="213"/>
      <c r="L43" s="213"/>
      <c r="M43" s="213"/>
      <c r="N43" s="213"/>
      <c r="O43" s="213"/>
      <c r="P43" s="213"/>
      <c r="Q43" s="213"/>
      <c r="R43" s="213"/>
      <c r="S43" s="213"/>
      <c r="T43" s="213"/>
      <c r="U43" s="213"/>
      <c r="V43" s="213"/>
      <c r="W43" s="213"/>
    </row>
    <row r="44" spans="3:23" s="9" customFormat="1" ht="3.75" customHeight="1"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</row>
    <row r="45" spans="3:23" ht="15.75">
      <c r="D45" s="220" t="s">
        <v>36</v>
      </c>
      <c r="E45" s="220"/>
      <c r="F45" s="220"/>
      <c r="G45" s="220"/>
      <c r="H45" s="36" t="s">
        <v>17</v>
      </c>
      <c r="I45" s="36" t="s">
        <v>18</v>
      </c>
      <c r="J45" s="40" t="s">
        <v>19</v>
      </c>
      <c r="K45" s="220" t="s">
        <v>37</v>
      </c>
      <c r="L45" s="220"/>
      <c r="M45" s="220"/>
      <c r="N45" s="220"/>
      <c r="O45" s="220"/>
      <c r="P45" s="220"/>
    </row>
    <row r="46" spans="3:23">
      <c r="D46" s="217" t="s">
        <v>70</v>
      </c>
      <c r="E46" s="217"/>
      <c r="F46" s="217"/>
      <c r="G46" s="217"/>
      <c r="H46" s="37">
        <v>36.700000000000003</v>
      </c>
      <c r="I46" s="37">
        <v>5.9</v>
      </c>
      <c r="J46" s="37">
        <v>6.2203389830508478</v>
      </c>
      <c r="K46" s="217" t="s">
        <v>46</v>
      </c>
      <c r="L46" s="217"/>
      <c r="M46" s="217"/>
      <c r="N46" s="217"/>
      <c r="O46" s="217"/>
      <c r="P46" s="217"/>
    </row>
    <row r="47" spans="3:23">
      <c r="D47" s="218" t="s">
        <v>71</v>
      </c>
      <c r="E47" s="218"/>
      <c r="F47" s="218"/>
      <c r="G47" s="218"/>
      <c r="H47" s="38">
        <v>31.5</v>
      </c>
      <c r="I47" s="38">
        <v>3.9</v>
      </c>
      <c r="J47" s="38">
        <v>8.0769230769230766</v>
      </c>
      <c r="K47" s="218" t="s">
        <v>46</v>
      </c>
      <c r="L47" s="218"/>
      <c r="M47" s="218"/>
      <c r="N47" s="218"/>
      <c r="O47" s="218"/>
      <c r="P47" s="218"/>
    </row>
    <row r="48" spans="3:23">
      <c r="D48" s="218" t="s">
        <v>72</v>
      </c>
      <c r="E48" s="218"/>
      <c r="F48" s="218"/>
      <c r="G48" s="218"/>
      <c r="H48" s="38">
        <v>31.8</v>
      </c>
      <c r="I48" s="38">
        <v>3.3</v>
      </c>
      <c r="J48" s="38">
        <v>9.6363636363636367</v>
      </c>
      <c r="K48" s="218" t="s">
        <v>46</v>
      </c>
      <c r="L48" s="218"/>
      <c r="M48" s="218"/>
      <c r="N48" s="218"/>
      <c r="O48" s="218"/>
      <c r="P48" s="218"/>
    </row>
    <row r="49" spans="4:16">
      <c r="D49" s="218" t="s">
        <v>73</v>
      </c>
      <c r="E49" s="218"/>
      <c r="F49" s="218"/>
      <c r="G49" s="218"/>
      <c r="H49" s="38">
        <v>32.9</v>
      </c>
      <c r="I49" s="38">
        <v>3.1</v>
      </c>
      <c r="J49" s="38">
        <v>10.61290322580645</v>
      </c>
      <c r="K49" s="218" t="s">
        <v>46</v>
      </c>
      <c r="L49" s="218"/>
      <c r="M49" s="218"/>
      <c r="N49" s="218"/>
      <c r="O49" s="218"/>
      <c r="P49" s="218"/>
    </row>
    <row r="50" spans="4:16">
      <c r="D50" s="218" t="s">
        <v>74</v>
      </c>
      <c r="E50" s="218"/>
      <c r="F50" s="218"/>
      <c r="G50" s="218"/>
      <c r="H50" s="38">
        <v>23.9</v>
      </c>
      <c r="I50" s="38">
        <v>2.2000000000000002</v>
      </c>
      <c r="J50" s="38">
        <v>10.863636363636362</v>
      </c>
      <c r="K50" s="218" t="s">
        <v>46</v>
      </c>
      <c r="L50" s="218"/>
      <c r="M50" s="218"/>
      <c r="N50" s="218"/>
      <c r="O50" s="218"/>
      <c r="P50" s="218"/>
    </row>
    <row r="51" spans="4:16">
      <c r="D51" s="218" t="s">
        <v>75</v>
      </c>
      <c r="E51" s="218"/>
      <c r="F51" s="218"/>
      <c r="G51" s="218"/>
      <c r="H51" s="38">
        <v>39</v>
      </c>
      <c r="I51" s="38">
        <v>3</v>
      </c>
      <c r="J51" s="38">
        <v>13</v>
      </c>
      <c r="K51" s="218" t="s">
        <v>46</v>
      </c>
      <c r="L51" s="218"/>
      <c r="M51" s="218"/>
      <c r="N51" s="218"/>
      <c r="O51" s="218"/>
      <c r="P51" s="218"/>
    </row>
    <row r="52" spans="4:16">
      <c r="D52" s="218" t="s">
        <v>76</v>
      </c>
      <c r="E52" s="218"/>
      <c r="F52" s="218"/>
      <c r="G52" s="218"/>
      <c r="H52" s="38">
        <v>32.18</v>
      </c>
      <c r="I52" s="38">
        <v>1.77</v>
      </c>
      <c r="J52" s="38">
        <v>18.180790960451976</v>
      </c>
      <c r="K52" s="218" t="s">
        <v>39</v>
      </c>
      <c r="L52" s="218"/>
      <c r="M52" s="218"/>
      <c r="N52" s="218"/>
      <c r="O52" s="218"/>
      <c r="P52" s="218"/>
    </row>
    <row r="53" spans="4:16">
      <c r="D53" s="218" t="s">
        <v>76</v>
      </c>
      <c r="E53" s="218"/>
      <c r="F53" s="218"/>
      <c r="G53" s="218"/>
      <c r="H53" s="38">
        <v>18</v>
      </c>
      <c r="I53" s="38">
        <v>1.6</v>
      </c>
      <c r="J53" s="38">
        <v>11.25</v>
      </c>
      <c r="K53" s="218" t="s">
        <v>46</v>
      </c>
      <c r="L53" s="218"/>
      <c r="M53" s="218"/>
      <c r="N53" s="218"/>
      <c r="O53" s="218"/>
      <c r="P53" s="218"/>
    </row>
    <row r="54" spans="4:16">
      <c r="D54" s="218" t="s">
        <v>77</v>
      </c>
      <c r="E54" s="218"/>
      <c r="F54" s="218"/>
      <c r="G54" s="218"/>
      <c r="H54" s="38">
        <v>23.9</v>
      </c>
      <c r="I54" s="38">
        <v>1.8</v>
      </c>
      <c r="J54" s="38">
        <v>13.277777777777777</v>
      </c>
      <c r="K54" s="218" t="s">
        <v>47</v>
      </c>
      <c r="L54" s="218"/>
      <c r="M54" s="218"/>
      <c r="N54" s="218"/>
      <c r="O54" s="218"/>
      <c r="P54" s="218"/>
    </row>
    <row r="55" spans="4:16">
      <c r="D55" s="218" t="s">
        <v>77</v>
      </c>
      <c r="E55" s="218"/>
      <c r="F55" s="218"/>
      <c r="G55" s="218"/>
      <c r="H55" s="38">
        <v>12.2</v>
      </c>
      <c r="I55" s="38">
        <v>1.1000000000000001</v>
      </c>
      <c r="J55" s="38">
        <v>11.09090909090909</v>
      </c>
      <c r="K55" s="218" t="s">
        <v>78</v>
      </c>
      <c r="L55" s="218"/>
      <c r="M55" s="218"/>
      <c r="N55" s="218"/>
      <c r="O55" s="218"/>
      <c r="P55" s="218"/>
    </row>
    <row r="56" spans="4:16">
      <c r="D56" s="218" t="s">
        <v>79</v>
      </c>
      <c r="E56" s="218"/>
      <c r="F56" s="218"/>
      <c r="G56" s="218"/>
      <c r="H56" s="38">
        <v>28.6</v>
      </c>
      <c r="I56" s="38">
        <v>4.0999999999999996</v>
      </c>
      <c r="J56" s="38">
        <v>6.9756097560975618</v>
      </c>
      <c r="K56" s="218" t="s">
        <v>46</v>
      </c>
      <c r="L56" s="218"/>
      <c r="M56" s="218"/>
      <c r="N56" s="218"/>
      <c r="O56" s="218"/>
      <c r="P56" s="218"/>
    </row>
    <row r="57" spans="4:16">
      <c r="D57" s="218" t="s">
        <v>80</v>
      </c>
      <c r="E57" s="218"/>
      <c r="F57" s="218"/>
      <c r="G57" s="218"/>
      <c r="H57" s="38">
        <v>39.4</v>
      </c>
      <c r="I57" s="38">
        <v>0.6</v>
      </c>
      <c r="J57" s="38">
        <v>65.666666666666671</v>
      </c>
      <c r="K57" s="218" t="s">
        <v>47</v>
      </c>
      <c r="L57" s="218"/>
      <c r="M57" s="218"/>
      <c r="N57" s="218"/>
      <c r="O57" s="218"/>
      <c r="P57" s="218"/>
    </row>
    <row r="58" spans="4:16">
      <c r="D58" s="218" t="s">
        <v>80</v>
      </c>
      <c r="E58" s="218"/>
      <c r="F58" s="218"/>
      <c r="G58" s="218"/>
      <c r="H58" s="38">
        <v>41.3</v>
      </c>
      <c r="I58" s="38">
        <v>1.7</v>
      </c>
      <c r="J58" s="38">
        <v>24.294117647058822</v>
      </c>
      <c r="K58" s="218" t="s">
        <v>46</v>
      </c>
      <c r="L58" s="218"/>
      <c r="M58" s="218"/>
      <c r="N58" s="218"/>
      <c r="O58" s="218"/>
      <c r="P58" s="218"/>
    </row>
    <row r="59" spans="4:16">
      <c r="D59" s="218" t="s">
        <v>81</v>
      </c>
      <c r="E59" s="218"/>
      <c r="F59" s="218"/>
      <c r="G59" s="218"/>
      <c r="H59" s="38">
        <v>25.5</v>
      </c>
      <c r="I59" s="38">
        <v>2.4</v>
      </c>
      <c r="J59" s="38">
        <v>10.625</v>
      </c>
      <c r="K59" s="218" t="s">
        <v>47</v>
      </c>
      <c r="L59" s="218"/>
      <c r="M59" s="218"/>
      <c r="N59" s="218"/>
      <c r="O59" s="218"/>
      <c r="P59" s="218"/>
    </row>
    <row r="60" spans="4:16">
      <c r="D60" s="218" t="s">
        <v>81</v>
      </c>
      <c r="E60" s="218"/>
      <c r="F60" s="218"/>
      <c r="G60" s="218"/>
      <c r="H60" s="38">
        <v>22.7</v>
      </c>
      <c r="I60" s="38">
        <v>3.3</v>
      </c>
      <c r="J60" s="38">
        <v>6.8787878787878789</v>
      </c>
      <c r="K60" s="218" t="s">
        <v>78</v>
      </c>
      <c r="L60" s="218"/>
      <c r="M60" s="218"/>
      <c r="N60" s="218"/>
      <c r="O60" s="218"/>
      <c r="P60" s="218"/>
    </row>
    <row r="61" spans="4:16">
      <c r="D61" s="218" t="s">
        <v>82</v>
      </c>
      <c r="E61" s="218"/>
      <c r="F61" s="218"/>
      <c r="G61" s="218"/>
      <c r="H61" s="38">
        <v>30.810099999999998</v>
      </c>
      <c r="I61" s="38">
        <v>5.3376000000000001</v>
      </c>
      <c r="J61" s="38">
        <v>5.7722759292565939</v>
      </c>
      <c r="K61" s="218" t="s">
        <v>39</v>
      </c>
      <c r="L61" s="218"/>
      <c r="M61" s="218"/>
      <c r="N61" s="218"/>
      <c r="O61" s="218"/>
      <c r="P61" s="218"/>
    </row>
    <row r="62" spans="4:16">
      <c r="D62" s="218" t="s">
        <v>83</v>
      </c>
      <c r="E62" s="218"/>
      <c r="F62" s="218"/>
      <c r="G62" s="218"/>
      <c r="H62" s="38">
        <v>28.8</v>
      </c>
      <c r="I62" s="38">
        <v>6.8</v>
      </c>
      <c r="J62" s="38">
        <v>4.2352941176470589</v>
      </c>
      <c r="K62" s="218" t="s">
        <v>46</v>
      </c>
      <c r="L62" s="218"/>
      <c r="M62" s="218"/>
      <c r="N62" s="218"/>
      <c r="O62" s="218"/>
      <c r="P62" s="218"/>
    </row>
    <row r="63" spans="4:16">
      <c r="D63" s="218" t="s">
        <v>84</v>
      </c>
      <c r="E63" s="218"/>
      <c r="F63" s="218"/>
      <c r="G63" s="218"/>
      <c r="H63" s="38">
        <v>33.700000000000003</v>
      </c>
      <c r="I63" s="38">
        <v>2.6</v>
      </c>
      <c r="J63" s="38">
        <v>12.961538461538462</v>
      </c>
      <c r="K63" s="218" t="s">
        <v>46</v>
      </c>
      <c r="L63" s="218"/>
      <c r="M63" s="218"/>
      <c r="N63" s="218"/>
      <c r="O63" s="218"/>
      <c r="P63" s="218"/>
    </row>
    <row r="64" spans="4:16">
      <c r="D64" s="218" t="s">
        <v>85</v>
      </c>
      <c r="E64" s="218"/>
      <c r="F64" s="218"/>
      <c r="G64" s="218"/>
      <c r="H64" s="38">
        <v>22.7</v>
      </c>
      <c r="I64" s="38">
        <v>4.8</v>
      </c>
      <c r="J64" s="38">
        <v>4.729166666666667</v>
      </c>
      <c r="K64" s="218" t="s">
        <v>47</v>
      </c>
      <c r="L64" s="218"/>
      <c r="M64" s="218"/>
      <c r="N64" s="218"/>
      <c r="O64" s="218"/>
      <c r="P64" s="218"/>
    </row>
    <row r="65" spans="3:23">
      <c r="D65" s="218" t="s">
        <v>85</v>
      </c>
      <c r="E65" s="218"/>
      <c r="F65" s="218"/>
      <c r="G65" s="218"/>
      <c r="H65" s="38">
        <v>19.2</v>
      </c>
      <c r="I65" s="38">
        <v>4.5999999999999996</v>
      </c>
      <c r="J65" s="38">
        <v>4.1739130434782608</v>
      </c>
      <c r="K65" s="218" t="s">
        <v>78</v>
      </c>
      <c r="L65" s="218"/>
      <c r="M65" s="218"/>
      <c r="N65" s="218"/>
      <c r="O65" s="218"/>
      <c r="P65" s="218"/>
    </row>
    <row r="66" spans="3:23">
      <c r="D66" s="218" t="s">
        <v>86</v>
      </c>
      <c r="E66" s="218"/>
      <c r="F66" s="218"/>
      <c r="G66" s="218"/>
      <c r="H66" s="38">
        <v>21.2</v>
      </c>
      <c r="I66" s="38">
        <v>2.2999999999999998</v>
      </c>
      <c r="J66" s="38">
        <v>9.2173913043478262</v>
      </c>
      <c r="K66" s="218" t="s">
        <v>46</v>
      </c>
      <c r="L66" s="218"/>
      <c r="M66" s="218"/>
      <c r="N66" s="218"/>
      <c r="O66" s="218"/>
      <c r="P66" s="218"/>
    </row>
    <row r="67" spans="3:23">
      <c r="D67" s="218" t="s">
        <v>87</v>
      </c>
      <c r="E67" s="218"/>
      <c r="F67" s="218"/>
      <c r="G67" s="218"/>
      <c r="H67" s="38">
        <v>32.659999999999997</v>
      </c>
      <c r="I67" s="38">
        <v>3.63</v>
      </c>
      <c r="J67" s="38">
        <v>8.997245179063361</v>
      </c>
      <c r="K67" s="218" t="s">
        <v>39</v>
      </c>
      <c r="L67" s="218"/>
      <c r="M67" s="218"/>
      <c r="N67" s="218"/>
      <c r="O67" s="218"/>
      <c r="P67" s="218"/>
    </row>
    <row r="68" spans="3:23">
      <c r="D68" s="218" t="s">
        <v>88</v>
      </c>
      <c r="E68" s="218"/>
      <c r="F68" s="218"/>
      <c r="G68" s="218"/>
      <c r="H68" s="38">
        <v>30.128299999999999</v>
      </c>
      <c r="I68" s="38">
        <v>2.6202999999999999</v>
      </c>
      <c r="J68" s="38">
        <v>11.498034576193566</v>
      </c>
      <c r="K68" s="218" t="s">
        <v>39</v>
      </c>
      <c r="L68" s="218"/>
      <c r="M68" s="218"/>
      <c r="N68" s="218"/>
      <c r="O68" s="218"/>
      <c r="P68" s="218"/>
    </row>
    <row r="69" spans="3:23">
      <c r="D69" s="218" t="s">
        <v>89</v>
      </c>
      <c r="E69" s="218"/>
      <c r="F69" s="218"/>
      <c r="G69" s="218"/>
      <c r="H69" s="38">
        <v>27.2</v>
      </c>
      <c r="I69" s="38">
        <v>5.3</v>
      </c>
      <c r="J69" s="38">
        <v>5.132075471698113</v>
      </c>
      <c r="K69" s="218" t="s">
        <v>46</v>
      </c>
      <c r="L69" s="218"/>
      <c r="M69" s="218"/>
      <c r="N69" s="218"/>
      <c r="O69" s="218"/>
      <c r="P69" s="218"/>
    </row>
    <row r="70" spans="3:23">
      <c r="D70" s="218" t="s">
        <v>90</v>
      </c>
      <c r="E70" s="218"/>
      <c r="F70" s="218"/>
      <c r="G70" s="218"/>
      <c r="H70" s="38">
        <v>16.982399999999998</v>
      </c>
      <c r="I70" s="38">
        <v>1.9136</v>
      </c>
      <c r="J70" s="38">
        <v>8.8745819397993309</v>
      </c>
      <c r="K70" s="218" t="s">
        <v>39</v>
      </c>
      <c r="L70" s="218"/>
      <c r="M70" s="218"/>
      <c r="N70" s="218"/>
      <c r="O70" s="218"/>
      <c r="P70" s="218"/>
    </row>
    <row r="71" spans="3:23">
      <c r="D71" s="218" t="s">
        <v>91</v>
      </c>
      <c r="E71" s="218"/>
      <c r="F71" s="218"/>
      <c r="G71" s="218"/>
      <c r="H71" s="38">
        <v>26.3</v>
      </c>
      <c r="I71" s="38">
        <v>2</v>
      </c>
      <c r="J71" s="38">
        <v>13.15</v>
      </c>
      <c r="K71" s="218" t="s">
        <v>47</v>
      </c>
      <c r="L71" s="218"/>
      <c r="M71" s="218"/>
      <c r="N71" s="218"/>
      <c r="O71" s="218"/>
      <c r="P71" s="218"/>
    </row>
    <row r="72" spans="3:23">
      <c r="D72" s="218" t="s">
        <v>91</v>
      </c>
      <c r="E72" s="218"/>
      <c r="F72" s="218"/>
      <c r="G72" s="218"/>
      <c r="H72" s="38">
        <v>22.8</v>
      </c>
      <c r="I72" s="38">
        <v>1.9</v>
      </c>
      <c r="J72" s="38">
        <v>12.000000000000002</v>
      </c>
      <c r="K72" s="218" t="s">
        <v>78</v>
      </c>
      <c r="L72" s="218"/>
      <c r="M72" s="218"/>
      <c r="N72" s="218"/>
      <c r="O72" s="218"/>
      <c r="P72" s="218"/>
    </row>
    <row r="73" spans="3:23">
      <c r="D73" s="218" t="s">
        <v>91</v>
      </c>
      <c r="E73" s="218"/>
      <c r="F73" s="218"/>
      <c r="G73" s="218"/>
      <c r="H73" s="38">
        <v>30.5</v>
      </c>
      <c r="I73" s="38">
        <v>3.4</v>
      </c>
      <c r="J73" s="38">
        <v>8.9705882352941178</v>
      </c>
      <c r="K73" s="218" t="s">
        <v>46</v>
      </c>
      <c r="L73" s="218"/>
      <c r="M73" s="218"/>
      <c r="N73" s="218"/>
      <c r="O73" s="218"/>
      <c r="P73" s="218"/>
    </row>
    <row r="74" spans="3:23">
      <c r="D74" s="218" t="s">
        <v>92</v>
      </c>
      <c r="E74" s="218"/>
      <c r="F74" s="218"/>
      <c r="G74" s="218"/>
      <c r="H74" s="38">
        <v>32.9</v>
      </c>
      <c r="I74" s="38">
        <v>4.7</v>
      </c>
      <c r="J74" s="38">
        <v>6.9999999999999991</v>
      </c>
      <c r="K74" s="218" t="s">
        <v>46</v>
      </c>
      <c r="L74" s="218"/>
      <c r="M74" s="218"/>
      <c r="N74" s="218"/>
      <c r="O74" s="218"/>
      <c r="P74" s="218"/>
    </row>
    <row r="75" spans="3:23">
      <c r="D75" s="218" t="s">
        <v>93</v>
      </c>
      <c r="E75" s="218"/>
      <c r="F75" s="218"/>
      <c r="G75" s="218"/>
      <c r="H75" s="38">
        <v>35.6</v>
      </c>
      <c r="I75" s="38">
        <v>2.5</v>
      </c>
      <c r="J75" s="38">
        <v>14.24</v>
      </c>
      <c r="K75" s="218" t="s">
        <v>46</v>
      </c>
      <c r="L75" s="218"/>
      <c r="M75" s="218"/>
      <c r="N75" s="218"/>
      <c r="O75" s="218"/>
      <c r="P75" s="218"/>
    </row>
    <row r="76" spans="3:23">
      <c r="D76" s="218" t="s">
        <v>94</v>
      </c>
      <c r="E76" s="218"/>
      <c r="F76" s="218"/>
      <c r="G76" s="218"/>
      <c r="H76" s="38">
        <v>27.7</v>
      </c>
      <c r="I76" s="38">
        <v>2.5</v>
      </c>
      <c r="J76" s="38">
        <v>11.08</v>
      </c>
      <c r="K76" s="218" t="s">
        <v>46</v>
      </c>
      <c r="L76" s="218"/>
      <c r="M76" s="218"/>
      <c r="N76" s="218"/>
      <c r="O76" s="218"/>
      <c r="P76" s="218"/>
    </row>
    <row r="77" spans="3:23" ht="15.75" thickBot="1">
      <c r="D77" s="219" t="s">
        <v>95</v>
      </c>
      <c r="E77" s="219"/>
      <c r="F77" s="219"/>
      <c r="G77" s="219"/>
      <c r="H77" s="41">
        <v>27.3</v>
      </c>
      <c r="I77" s="41">
        <v>3.1</v>
      </c>
      <c r="J77" s="41">
        <v>8.806451612903226</v>
      </c>
      <c r="K77" s="219" t="s">
        <v>46</v>
      </c>
      <c r="L77" s="219"/>
      <c r="M77" s="219"/>
      <c r="N77" s="219"/>
      <c r="O77" s="219"/>
      <c r="P77" s="219"/>
    </row>
    <row r="80" spans="3:23" s="9" customFormat="1" ht="18">
      <c r="C80" s="213" t="s">
        <v>96</v>
      </c>
      <c r="D80" s="213"/>
      <c r="E80" s="213"/>
      <c r="F80" s="213"/>
      <c r="G80" s="213"/>
      <c r="H80" s="213"/>
      <c r="I80" s="213"/>
      <c r="J80" s="213"/>
      <c r="K80" s="213"/>
      <c r="L80" s="213"/>
      <c r="M80" s="213"/>
      <c r="N80" s="213"/>
      <c r="O80" s="213"/>
      <c r="P80" s="213"/>
      <c r="Q80" s="213"/>
      <c r="R80" s="213"/>
      <c r="S80" s="213"/>
      <c r="T80" s="213"/>
      <c r="U80" s="213"/>
      <c r="V80" s="213"/>
      <c r="W80" s="213"/>
    </row>
    <row r="81" spans="3:23" s="9" customFormat="1" ht="3.75" customHeight="1"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</row>
    <row r="82" spans="3:23" ht="15.75">
      <c r="D82" s="220" t="s">
        <v>36</v>
      </c>
      <c r="E82" s="220"/>
      <c r="F82" s="220"/>
      <c r="G82" s="220"/>
      <c r="H82" s="36" t="s">
        <v>17</v>
      </c>
      <c r="I82" s="36" t="s">
        <v>18</v>
      </c>
      <c r="J82" s="40" t="s">
        <v>19</v>
      </c>
      <c r="K82" s="220" t="s">
        <v>37</v>
      </c>
      <c r="L82" s="220"/>
      <c r="M82" s="220"/>
      <c r="N82" s="220"/>
      <c r="O82" s="220"/>
      <c r="P82" s="220"/>
    </row>
    <row r="83" spans="3:23">
      <c r="D83" s="217" t="s">
        <v>97</v>
      </c>
      <c r="E83" s="217"/>
      <c r="F83" s="217"/>
      <c r="G83" s="217"/>
      <c r="H83" s="37">
        <v>40.01</v>
      </c>
      <c r="I83" s="37">
        <v>2.6</v>
      </c>
      <c r="J83" s="37">
        <v>15.388461538461501</v>
      </c>
      <c r="K83" s="217" t="s">
        <v>39</v>
      </c>
      <c r="L83" s="217"/>
      <c r="M83" s="217"/>
      <c r="N83" s="217"/>
      <c r="O83" s="217"/>
      <c r="P83" s="217"/>
    </row>
    <row r="84" spans="3:23">
      <c r="D84" s="218" t="s">
        <v>98</v>
      </c>
      <c r="E84" s="218"/>
      <c r="F84" s="218"/>
      <c r="G84" s="218"/>
      <c r="H84" s="38">
        <v>39.869999999999997</v>
      </c>
      <c r="I84" s="38">
        <v>1.93</v>
      </c>
      <c r="J84" s="38">
        <v>20.6580310880829</v>
      </c>
      <c r="K84" s="218" t="s">
        <v>39</v>
      </c>
      <c r="L84" s="218"/>
      <c r="M84" s="218"/>
      <c r="N84" s="218"/>
      <c r="O84" s="218"/>
      <c r="P84" s="218"/>
    </row>
    <row r="85" spans="3:23" ht="15.75" thickBot="1">
      <c r="D85" s="219" t="s">
        <v>99</v>
      </c>
      <c r="E85" s="219"/>
      <c r="F85" s="219"/>
      <c r="G85" s="219"/>
      <c r="H85" s="39">
        <v>36.4</v>
      </c>
      <c r="I85" s="39">
        <v>6.8</v>
      </c>
      <c r="J85" s="39">
        <v>5.3529411764705896</v>
      </c>
      <c r="K85" s="219" t="s">
        <v>39</v>
      </c>
      <c r="L85" s="219"/>
      <c r="M85" s="219"/>
      <c r="N85" s="219"/>
      <c r="O85" s="219"/>
      <c r="P85" s="219"/>
    </row>
    <row r="88" spans="3:23" s="9" customFormat="1" ht="18">
      <c r="C88" s="213" t="s">
        <v>100</v>
      </c>
      <c r="D88" s="213"/>
      <c r="E88" s="213"/>
      <c r="F88" s="213"/>
      <c r="G88" s="213"/>
      <c r="H88" s="213"/>
      <c r="I88" s="213"/>
      <c r="J88" s="213"/>
      <c r="K88" s="213"/>
      <c r="L88" s="213"/>
      <c r="M88" s="213"/>
      <c r="N88" s="213"/>
      <c r="O88" s="213"/>
      <c r="P88" s="213"/>
      <c r="Q88" s="213"/>
      <c r="R88" s="213"/>
      <c r="S88" s="213"/>
      <c r="T88" s="213"/>
      <c r="U88" s="213"/>
      <c r="V88" s="213"/>
      <c r="W88" s="213"/>
    </row>
    <row r="89" spans="3:23" s="9" customFormat="1" ht="3.75" customHeight="1"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</row>
    <row r="90" spans="3:23" ht="15.75">
      <c r="D90" s="220" t="s">
        <v>36</v>
      </c>
      <c r="E90" s="220"/>
      <c r="F90" s="220"/>
      <c r="G90" s="220"/>
      <c r="H90" s="36" t="s">
        <v>17</v>
      </c>
      <c r="I90" s="36" t="s">
        <v>18</v>
      </c>
      <c r="J90" s="40" t="s">
        <v>19</v>
      </c>
      <c r="K90" s="220" t="s">
        <v>37</v>
      </c>
      <c r="L90" s="220"/>
      <c r="M90" s="220"/>
      <c r="N90" s="220"/>
      <c r="O90" s="220"/>
      <c r="P90" s="220"/>
    </row>
    <row r="91" spans="3:23">
      <c r="D91" s="217" t="s">
        <v>101</v>
      </c>
      <c r="E91" s="217"/>
      <c r="F91" s="217"/>
      <c r="G91" s="217"/>
      <c r="H91" s="37">
        <v>41.79</v>
      </c>
      <c r="I91" s="37">
        <v>0.01</v>
      </c>
      <c r="J91" s="37">
        <v>4179</v>
      </c>
      <c r="K91" s="217" t="s">
        <v>39</v>
      </c>
      <c r="L91" s="217"/>
      <c r="M91" s="217"/>
      <c r="N91" s="217"/>
      <c r="O91" s="217"/>
      <c r="P91" s="217"/>
    </row>
    <row r="92" spans="3:23">
      <c r="D92" s="218" t="s">
        <v>102</v>
      </c>
      <c r="E92" s="218"/>
      <c r="F92" s="218"/>
      <c r="G92" s="218"/>
      <c r="H92" s="38">
        <v>80.7</v>
      </c>
      <c r="I92" s="38">
        <v>0.7</v>
      </c>
      <c r="J92" s="38">
        <v>115.28571428571429</v>
      </c>
      <c r="K92" s="218" t="s">
        <v>47</v>
      </c>
      <c r="L92" s="218"/>
      <c r="M92" s="218"/>
      <c r="N92" s="218"/>
      <c r="O92" s="218"/>
      <c r="P92" s="218"/>
    </row>
    <row r="93" spans="3:23">
      <c r="D93" s="218" t="s">
        <v>103</v>
      </c>
      <c r="E93" s="218"/>
      <c r="F93" s="218"/>
      <c r="G93" s="218"/>
      <c r="H93" s="38">
        <v>44.6</v>
      </c>
      <c r="I93" s="38">
        <v>2.4</v>
      </c>
      <c r="J93" s="38">
        <v>18.583333333333336</v>
      </c>
      <c r="K93" s="218" t="s">
        <v>46</v>
      </c>
      <c r="L93" s="218"/>
      <c r="M93" s="218"/>
      <c r="N93" s="218"/>
      <c r="O93" s="218"/>
      <c r="P93" s="218"/>
    </row>
    <row r="94" spans="3:23">
      <c r="D94" s="218" t="s">
        <v>104</v>
      </c>
      <c r="E94" s="218"/>
      <c r="F94" s="218"/>
      <c r="G94" s="218"/>
      <c r="H94" s="38">
        <v>31.9</v>
      </c>
      <c r="I94" s="38">
        <v>1.8</v>
      </c>
      <c r="J94" s="38">
        <v>17.722222222222221</v>
      </c>
      <c r="K94" s="218" t="s">
        <v>46</v>
      </c>
      <c r="L94" s="218"/>
      <c r="M94" s="218"/>
      <c r="N94" s="218"/>
      <c r="O94" s="218"/>
      <c r="P94" s="218"/>
    </row>
    <row r="95" spans="3:23">
      <c r="D95" s="218" t="s">
        <v>105</v>
      </c>
      <c r="E95" s="218"/>
      <c r="F95" s="218"/>
      <c r="G95" s="218"/>
      <c r="H95" s="38">
        <v>25.8</v>
      </c>
      <c r="I95" s="38">
        <v>2.2999999999999998</v>
      </c>
      <c r="J95" s="38">
        <v>11.217391304347828</v>
      </c>
      <c r="K95" s="218" t="s">
        <v>46</v>
      </c>
      <c r="L95" s="218"/>
      <c r="M95" s="218"/>
      <c r="N95" s="218"/>
      <c r="O95" s="218"/>
      <c r="P95" s="218"/>
    </row>
    <row r="96" spans="3:23">
      <c r="D96" s="218" t="s">
        <v>106</v>
      </c>
      <c r="E96" s="218"/>
      <c r="F96" s="218"/>
      <c r="G96" s="218"/>
      <c r="H96" s="38">
        <v>20</v>
      </c>
      <c r="I96" s="38">
        <v>1.9</v>
      </c>
      <c r="J96" s="38">
        <v>10.526315789473685</v>
      </c>
      <c r="K96" s="218" t="s">
        <v>46</v>
      </c>
      <c r="L96" s="218"/>
      <c r="M96" s="218"/>
      <c r="N96" s="218"/>
      <c r="O96" s="218"/>
      <c r="P96" s="218"/>
    </row>
    <row r="97" spans="4:16">
      <c r="D97" s="218" t="s">
        <v>106</v>
      </c>
      <c r="E97" s="218"/>
      <c r="F97" s="218"/>
      <c r="G97" s="218"/>
      <c r="H97" s="38">
        <v>27.9</v>
      </c>
      <c r="I97" s="38">
        <v>2.1</v>
      </c>
      <c r="J97" s="38">
        <v>13.285714285714285</v>
      </c>
      <c r="K97" s="218" t="s">
        <v>46</v>
      </c>
      <c r="L97" s="218"/>
      <c r="M97" s="218"/>
      <c r="N97" s="218"/>
      <c r="O97" s="218"/>
      <c r="P97" s="218"/>
    </row>
    <row r="98" spans="4:16">
      <c r="D98" s="218" t="s">
        <v>107</v>
      </c>
      <c r="E98" s="218"/>
      <c r="F98" s="218"/>
      <c r="G98" s="218"/>
      <c r="H98" s="38">
        <v>29.8</v>
      </c>
      <c r="I98" s="38">
        <v>1.6</v>
      </c>
      <c r="J98" s="38">
        <v>18.625</v>
      </c>
      <c r="K98" s="218" t="s">
        <v>47</v>
      </c>
      <c r="L98" s="218"/>
      <c r="M98" s="218"/>
      <c r="N98" s="218"/>
      <c r="O98" s="218"/>
      <c r="P98" s="218"/>
    </row>
    <row r="99" spans="4:16">
      <c r="D99" s="218" t="s">
        <v>108</v>
      </c>
      <c r="E99" s="218"/>
      <c r="F99" s="218"/>
      <c r="G99" s="218"/>
      <c r="H99" s="38">
        <v>18.399999999999999</v>
      </c>
      <c r="I99" s="38">
        <v>2.4</v>
      </c>
      <c r="J99" s="38">
        <v>7.6666666666666661</v>
      </c>
      <c r="K99" s="218" t="s">
        <v>47</v>
      </c>
      <c r="L99" s="218"/>
      <c r="M99" s="218"/>
      <c r="N99" s="218"/>
      <c r="O99" s="218"/>
      <c r="P99" s="218"/>
    </row>
    <row r="100" spans="4:16">
      <c r="D100" s="218" t="s">
        <v>109</v>
      </c>
      <c r="E100" s="218"/>
      <c r="F100" s="218"/>
      <c r="G100" s="218"/>
      <c r="H100" s="38">
        <v>16.600000000000001</v>
      </c>
      <c r="I100" s="38">
        <v>1.5</v>
      </c>
      <c r="J100" s="38">
        <v>11.066666666666668</v>
      </c>
      <c r="K100" s="218" t="s">
        <v>46</v>
      </c>
      <c r="L100" s="218"/>
      <c r="M100" s="218"/>
      <c r="N100" s="218"/>
      <c r="O100" s="218"/>
      <c r="P100" s="218"/>
    </row>
    <row r="101" spans="4:16">
      <c r="D101" s="218" t="s">
        <v>110</v>
      </c>
      <c r="E101" s="218"/>
      <c r="F101" s="218"/>
      <c r="G101" s="218"/>
      <c r="H101" s="38">
        <v>19.899999999999999</v>
      </c>
      <c r="I101" s="38">
        <v>1.9</v>
      </c>
      <c r="J101" s="38">
        <v>10.473684210526315</v>
      </c>
      <c r="K101" s="218" t="s">
        <v>46</v>
      </c>
      <c r="L101" s="218"/>
      <c r="M101" s="218"/>
      <c r="N101" s="218"/>
      <c r="O101" s="218"/>
      <c r="P101" s="218"/>
    </row>
    <row r="102" spans="4:16">
      <c r="D102" s="218" t="s">
        <v>111</v>
      </c>
      <c r="E102" s="218"/>
      <c r="F102" s="218"/>
      <c r="G102" s="218"/>
      <c r="H102" s="38">
        <v>27.1</v>
      </c>
      <c r="I102" s="38">
        <v>1.5</v>
      </c>
      <c r="J102" s="38">
        <v>18.066666666666666</v>
      </c>
      <c r="K102" s="218" t="s">
        <v>46</v>
      </c>
      <c r="L102" s="218"/>
      <c r="M102" s="218"/>
      <c r="N102" s="218"/>
      <c r="O102" s="218"/>
      <c r="P102" s="218"/>
    </row>
    <row r="103" spans="4:16">
      <c r="D103" s="218" t="s">
        <v>112</v>
      </c>
      <c r="E103" s="218"/>
      <c r="F103" s="218"/>
      <c r="G103" s="218"/>
      <c r="H103" s="38">
        <v>38.995600000000003</v>
      </c>
      <c r="I103" s="38">
        <v>1.7525999999999999</v>
      </c>
      <c r="J103" s="38">
        <v>22.250142645212829</v>
      </c>
      <c r="K103" s="218" t="s">
        <v>39</v>
      </c>
      <c r="L103" s="218"/>
      <c r="M103" s="218"/>
      <c r="N103" s="218"/>
      <c r="O103" s="218"/>
      <c r="P103" s="218"/>
    </row>
    <row r="104" spans="4:16">
      <c r="D104" s="218" t="s">
        <v>113</v>
      </c>
      <c r="E104" s="218"/>
      <c r="F104" s="218"/>
      <c r="G104" s="218"/>
      <c r="H104" s="38">
        <v>31.3218</v>
      </c>
      <c r="I104" s="38">
        <v>0.96479999999999999</v>
      </c>
      <c r="J104" s="38">
        <v>32.464552238805972</v>
      </c>
      <c r="K104" s="218" t="s">
        <v>39</v>
      </c>
      <c r="L104" s="218"/>
      <c r="M104" s="218"/>
      <c r="N104" s="218"/>
      <c r="O104" s="218"/>
      <c r="P104" s="218"/>
    </row>
    <row r="105" spans="4:16">
      <c r="D105" s="218" t="s">
        <v>114</v>
      </c>
      <c r="E105" s="218"/>
      <c r="F105" s="218"/>
      <c r="G105" s="218"/>
      <c r="H105" s="38">
        <v>74.56</v>
      </c>
      <c r="I105" s="38">
        <v>0.43</v>
      </c>
      <c r="J105" s="38">
        <v>173.3953488372093</v>
      </c>
      <c r="K105" s="218" t="s">
        <v>39</v>
      </c>
      <c r="L105" s="218"/>
      <c r="M105" s="218"/>
      <c r="N105" s="218"/>
      <c r="O105" s="218"/>
      <c r="P105" s="218"/>
    </row>
    <row r="106" spans="4:16">
      <c r="D106" s="218" t="s">
        <v>115</v>
      </c>
      <c r="E106" s="218"/>
      <c r="F106" s="218"/>
      <c r="G106" s="218"/>
      <c r="H106" s="38">
        <v>19.8</v>
      </c>
      <c r="I106" s="38">
        <v>2.2000000000000002</v>
      </c>
      <c r="J106" s="38">
        <v>9</v>
      </c>
      <c r="K106" s="218" t="s">
        <v>47</v>
      </c>
      <c r="L106" s="218"/>
      <c r="M106" s="218"/>
      <c r="N106" s="218"/>
      <c r="O106" s="218"/>
      <c r="P106" s="218"/>
    </row>
    <row r="107" spans="4:16">
      <c r="D107" s="218" t="s">
        <v>116</v>
      </c>
      <c r="E107" s="218"/>
      <c r="F107" s="218"/>
      <c r="G107" s="218"/>
      <c r="H107" s="38">
        <v>21.4</v>
      </c>
      <c r="I107" s="38">
        <v>2.1</v>
      </c>
      <c r="J107" s="38">
        <v>10.19047619047619</v>
      </c>
      <c r="K107" s="218" t="s">
        <v>47</v>
      </c>
      <c r="L107" s="218"/>
      <c r="M107" s="218"/>
      <c r="N107" s="218"/>
      <c r="O107" s="218"/>
      <c r="P107" s="218"/>
    </row>
    <row r="108" spans="4:16">
      <c r="D108" s="218" t="s">
        <v>117</v>
      </c>
      <c r="E108" s="218"/>
      <c r="F108" s="218"/>
      <c r="G108" s="218"/>
      <c r="H108" s="38">
        <v>32.200000000000003</v>
      </c>
      <c r="I108" s="38">
        <v>3.6</v>
      </c>
      <c r="J108" s="38">
        <v>8.9444444444444446</v>
      </c>
      <c r="K108" s="218" t="s">
        <v>46</v>
      </c>
      <c r="L108" s="218"/>
      <c r="M108" s="218"/>
      <c r="N108" s="218"/>
      <c r="O108" s="218"/>
      <c r="P108" s="218"/>
    </row>
    <row r="109" spans="4:16">
      <c r="D109" s="218" t="s">
        <v>118</v>
      </c>
      <c r="E109" s="218"/>
      <c r="F109" s="218"/>
      <c r="G109" s="218"/>
      <c r="H109" s="38">
        <v>12.9</v>
      </c>
      <c r="I109" s="38">
        <v>0.9</v>
      </c>
      <c r="J109" s="38">
        <v>14.333333333333334</v>
      </c>
      <c r="K109" s="218" t="s">
        <v>46</v>
      </c>
      <c r="L109" s="218"/>
      <c r="M109" s="218"/>
      <c r="N109" s="218"/>
      <c r="O109" s="218"/>
      <c r="P109" s="218"/>
    </row>
    <row r="110" spans="4:16">
      <c r="D110" s="218" t="s">
        <v>119</v>
      </c>
      <c r="E110" s="218"/>
      <c r="F110" s="218"/>
      <c r="G110" s="218"/>
      <c r="H110" s="38">
        <v>24.7</v>
      </c>
      <c r="I110" s="38">
        <v>3.4</v>
      </c>
      <c r="J110" s="38">
        <v>7.2647058823529411</v>
      </c>
      <c r="K110" s="218" t="s">
        <v>46</v>
      </c>
      <c r="L110" s="218"/>
      <c r="M110" s="218"/>
      <c r="N110" s="218"/>
      <c r="O110" s="218"/>
      <c r="P110" s="218"/>
    </row>
    <row r="111" spans="4:16">
      <c r="D111" s="218" t="s">
        <v>120</v>
      </c>
      <c r="E111" s="218"/>
      <c r="F111" s="218"/>
      <c r="G111" s="218"/>
      <c r="H111" s="38">
        <v>20.7</v>
      </c>
      <c r="I111" s="38">
        <v>2.2999999999999998</v>
      </c>
      <c r="J111" s="38">
        <v>9</v>
      </c>
      <c r="K111" s="218" t="s">
        <v>46</v>
      </c>
      <c r="L111" s="218"/>
      <c r="M111" s="218"/>
      <c r="N111" s="218"/>
      <c r="O111" s="218"/>
      <c r="P111" s="218"/>
    </row>
    <row r="112" spans="4:16">
      <c r="D112" s="218" t="s">
        <v>121</v>
      </c>
      <c r="E112" s="218"/>
      <c r="F112" s="218"/>
      <c r="G112" s="218"/>
      <c r="H112" s="38">
        <v>27.4</v>
      </c>
      <c r="I112" s="38">
        <v>3.4</v>
      </c>
      <c r="J112" s="38">
        <v>8.0588235294117645</v>
      </c>
      <c r="K112" s="218" t="s">
        <v>46</v>
      </c>
      <c r="L112" s="218"/>
      <c r="M112" s="218"/>
      <c r="N112" s="218"/>
      <c r="O112" s="218"/>
      <c r="P112" s="218"/>
    </row>
    <row r="113" spans="3:23">
      <c r="D113" s="218" t="s">
        <v>122</v>
      </c>
      <c r="E113" s="218"/>
      <c r="F113" s="218"/>
      <c r="G113" s="218"/>
      <c r="H113" s="38">
        <v>38.56</v>
      </c>
      <c r="I113" s="38">
        <v>7.0000000000000007E-2</v>
      </c>
      <c r="J113" s="38">
        <v>550.85714285714289</v>
      </c>
      <c r="K113" s="218" t="s">
        <v>39</v>
      </c>
      <c r="L113" s="218"/>
      <c r="M113" s="218"/>
      <c r="N113" s="218"/>
      <c r="O113" s="218"/>
      <c r="P113" s="218"/>
    </row>
    <row r="114" spans="3:23">
      <c r="D114" s="218" t="s">
        <v>123</v>
      </c>
      <c r="E114" s="218"/>
      <c r="F114" s="218"/>
      <c r="G114" s="218"/>
      <c r="H114" s="38">
        <v>41.41</v>
      </c>
      <c r="I114" s="38">
        <v>0.03</v>
      </c>
      <c r="J114" s="38">
        <v>1380.3333333333333</v>
      </c>
      <c r="K114" s="218" t="s">
        <v>39</v>
      </c>
      <c r="L114" s="218"/>
      <c r="M114" s="218"/>
      <c r="N114" s="218"/>
      <c r="O114" s="218"/>
      <c r="P114" s="218"/>
    </row>
    <row r="115" spans="3:23">
      <c r="D115" s="218" t="s">
        <v>124</v>
      </c>
      <c r="E115" s="218"/>
      <c r="F115" s="218"/>
      <c r="G115" s="218"/>
      <c r="H115" s="38">
        <v>38</v>
      </c>
      <c r="I115" s="38">
        <v>0.2</v>
      </c>
      <c r="J115" s="38">
        <v>190</v>
      </c>
      <c r="K115" s="218" t="s">
        <v>47</v>
      </c>
      <c r="L115" s="218"/>
      <c r="M115" s="218"/>
      <c r="N115" s="218"/>
      <c r="O115" s="218"/>
      <c r="P115" s="218"/>
    </row>
    <row r="116" spans="3:23">
      <c r="D116" s="218" t="s">
        <v>125</v>
      </c>
      <c r="E116" s="218"/>
      <c r="F116" s="218"/>
      <c r="G116" s="218"/>
      <c r="H116" s="38">
        <v>19.7</v>
      </c>
      <c r="I116" s="38">
        <v>0.9</v>
      </c>
      <c r="J116" s="38">
        <v>21.888888888888889</v>
      </c>
      <c r="K116" s="218" t="s">
        <v>46</v>
      </c>
      <c r="L116" s="218"/>
      <c r="M116" s="218"/>
      <c r="N116" s="218"/>
      <c r="O116" s="218"/>
      <c r="P116" s="218"/>
    </row>
    <row r="117" spans="3:23">
      <c r="D117" s="218" t="s">
        <v>126</v>
      </c>
      <c r="E117" s="218"/>
      <c r="F117" s="218"/>
      <c r="G117" s="218"/>
      <c r="H117" s="38">
        <v>8.5</v>
      </c>
      <c r="I117" s="38">
        <v>0.5</v>
      </c>
      <c r="J117" s="38">
        <v>17</v>
      </c>
      <c r="K117" s="218" t="s">
        <v>46</v>
      </c>
      <c r="L117" s="218"/>
      <c r="M117" s="218"/>
      <c r="N117" s="218"/>
      <c r="O117" s="218"/>
      <c r="P117" s="218"/>
    </row>
    <row r="118" spans="3:23">
      <c r="D118" s="218" t="s">
        <v>126</v>
      </c>
      <c r="E118" s="218"/>
      <c r="F118" s="218"/>
      <c r="G118" s="218"/>
      <c r="H118" s="38">
        <v>7.8</v>
      </c>
      <c r="I118" s="38">
        <v>1.2</v>
      </c>
      <c r="J118" s="38">
        <v>6.5</v>
      </c>
      <c r="K118" s="218" t="s">
        <v>47</v>
      </c>
      <c r="L118" s="218"/>
      <c r="M118" s="218"/>
      <c r="N118" s="218"/>
      <c r="O118" s="218"/>
      <c r="P118" s="218"/>
    </row>
    <row r="119" spans="3:23" ht="15.75" thickBot="1">
      <c r="D119" s="219" t="s">
        <v>127</v>
      </c>
      <c r="E119" s="219"/>
      <c r="F119" s="219"/>
      <c r="G119" s="219"/>
      <c r="H119" s="39">
        <v>20.29</v>
      </c>
      <c r="I119" s="39">
        <v>2.02</v>
      </c>
      <c r="J119" s="39">
        <v>10.044554455445544</v>
      </c>
      <c r="K119" s="219" t="s">
        <v>39</v>
      </c>
      <c r="L119" s="219"/>
      <c r="M119" s="219"/>
      <c r="N119" s="219"/>
      <c r="O119" s="219"/>
      <c r="P119" s="219"/>
      <c r="Q119" s="42"/>
    </row>
    <row r="122" spans="3:23" s="9" customFormat="1" ht="18">
      <c r="C122" s="213" t="s">
        <v>128</v>
      </c>
      <c r="D122" s="213"/>
      <c r="E122" s="213"/>
      <c r="F122" s="213"/>
      <c r="G122" s="213"/>
      <c r="H122" s="213"/>
      <c r="I122" s="213"/>
      <c r="J122" s="213"/>
      <c r="K122" s="213"/>
      <c r="L122" s="213"/>
      <c r="M122" s="213"/>
      <c r="N122" s="213"/>
      <c r="O122" s="213"/>
      <c r="P122" s="213"/>
      <c r="Q122" s="213"/>
      <c r="R122" s="213"/>
      <c r="S122" s="213"/>
      <c r="T122" s="213"/>
      <c r="U122" s="213"/>
      <c r="V122" s="213"/>
      <c r="W122" s="213"/>
    </row>
    <row r="123" spans="3:23" s="9" customFormat="1" ht="3.75" customHeight="1"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</row>
    <row r="124" spans="3:23" ht="15.75">
      <c r="C124" s="221" t="s">
        <v>129</v>
      </c>
      <c r="D124" s="221"/>
      <c r="E124" s="221"/>
      <c r="F124" s="221"/>
      <c r="G124" s="221"/>
      <c r="H124" s="221"/>
      <c r="I124" s="221"/>
      <c r="J124" s="221"/>
      <c r="K124" s="221"/>
      <c r="L124" s="221"/>
      <c r="M124" s="221"/>
      <c r="N124" s="221"/>
      <c r="O124" s="221"/>
      <c r="P124" s="221"/>
      <c r="Q124" s="221"/>
      <c r="R124" s="221"/>
      <c r="S124" s="221"/>
      <c r="T124" s="221"/>
      <c r="U124" s="221"/>
      <c r="V124" s="221"/>
      <c r="W124" s="221"/>
    </row>
    <row r="125" spans="3:23" ht="15.75">
      <c r="C125" s="221" t="s">
        <v>130</v>
      </c>
      <c r="D125" s="221"/>
      <c r="E125" s="221"/>
      <c r="F125" s="221"/>
      <c r="G125" s="221"/>
      <c r="H125" s="221"/>
      <c r="I125" s="221"/>
      <c r="J125" s="221"/>
      <c r="K125" s="221"/>
      <c r="L125" s="221"/>
      <c r="M125" s="221"/>
      <c r="N125" s="221"/>
      <c r="O125" s="221"/>
      <c r="P125" s="221"/>
      <c r="Q125" s="221"/>
      <c r="R125" s="221"/>
      <c r="S125" s="221"/>
      <c r="T125" s="221"/>
      <c r="U125" s="221"/>
      <c r="V125" s="221"/>
      <c r="W125" s="221"/>
    </row>
    <row r="126" spans="3:23" ht="15.75">
      <c r="C126" s="221" t="s">
        <v>131</v>
      </c>
      <c r="D126" s="221"/>
      <c r="E126" s="221"/>
      <c r="F126" s="221"/>
      <c r="G126" s="221"/>
      <c r="H126" s="221"/>
      <c r="I126" s="221"/>
      <c r="J126" s="221"/>
      <c r="K126" s="221"/>
      <c r="L126" s="221"/>
      <c r="M126" s="221"/>
      <c r="N126" s="221"/>
      <c r="O126" s="221"/>
      <c r="P126" s="221"/>
      <c r="Q126" s="221"/>
      <c r="R126" s="221"/>
      <c r="S126" s="221"/>
      <c r="T126" s="221"/>
      <c r="U126" s="221"/>
      <c r="V126" s="221"/>
      <c r="W126" s="221"/>
    </row>
  </sheetData>
  <sheetProtection algorithmName="SHA-512" hashValue="qNaY0rU+gXHQjYCJ5ytdC07Baf7jOiTen/K+jLpj4y+lsEyfhwLvSQzURFWywriLBpBd2sdBLdsqym4xAInVAw==" saltValue="H/Ki0DXmIgomkRuzHn0qlg==" spinCount="100000" sheet="1" objects="1" scenarios="1"/>
  <mergeCells count="213">
    <mergeCell ref="D119:G119"/>
    <mergeCell ref="K119:P119"/>
    <mergeCell ref="C122:W122"/>
    <mergeCell ref="C124:W124"/>
    <mergeCell ref="C125:W125"/>
    <mergeCell ref="C126:W126"/>
    <mergeCell ref="D114:G114"/>
    <mergeCell ref="K114:P114"/>
    <mergeCell ref="D115:G115"/>
    <mergeCell ref="K115:P115"/>
    <mergeCell ref="D116:G116"/>
    <mergeCell ref="K116:P116"/>
    <mergeCell ref="D117:G117"/>
    <mergeCell ref="K117:P117"/>
    <mergeCell ref="D118:G118"/>
    <mergeCell ref="K118:P118"/>
    <mergeCell ref="D109:G109"/>
    <mergeCell ref="K109:P109"/>
    <mergeCell ref="D110:G110"/>
    <mergeCell ref="K110:P110"/>
    <mergeCell ref="D111:G111"/>
    <mergeCell ref="K111:P111"/>
    <mergeCell ref="D112:G112"/>
    <mergeCell ref="K112:P112"/>
    <mergeCell ref="D113:G113"/>
    <mergeCell ref="K113:P113"/>
    <mergeCell ref="D104:G104"/>
    <mergeCell ref="K104:P104"/>
    <mergeCell ref="D105:G105"/>
    <mergeCell ref="K105:P105"/>
    <mergeCell ref="D106:G106"/>
    <mergeCell ref="K106:P106"/>
    <mergeCell ref="D107:G107"/>
    <mergeCell ref="K107:P107"/>
    <mergeCell ref="D108:G108"/>
    <mergeCell ref="K108:P108"/>
    <mergeCell ref="D99:G99"/>
    <mergeCell ref="K99:P99"/>
    <mergeCell ref="D100:G100"/>
    <mergeCell ref="K100:P100"/>
    <mergeCell ref="D101:G101"/>
    <mergeCell ref="K101:P101"/>
    <mergeCell ref="D102:G102"/>
    <mergeCell ref="K102:P102"/>
    <mergeCell ref="D103:G103"/>
    <mergeCell ref="K103:P103"/>
    <mergeCell ref="D94:G94"/>
    <mergeCell ref="K94:P94"/>
    <mergeCell ref="D95:G95"/>
    <mergeCell ref="K95:P95"/>
    <mergeCell ref="D96:G96"/>
    <mergeCell ref="K96:P96"/>
    <mergeCell ref="D97:G97"/>
    <mergeCell ref="K97:P97"/>
    <mergeCell ref="D98:G98"/>
    <mergeCell ref="K98:P98"/>
    <mergeCell ref="C88:W88"/>
    <mergeCell ref="D90:G90"/>
    <mergeCell ref="K90:P90"/>
    <mergeCell ref="D91:G91"/>
    <mergeCell ref="K91:P91"/>
    <mergeCell ref="D92:G92"/>
    <mergeCell ref="K92:P92"/>
    <mergeCell ref="D93:G93"/>
    <mergeCell ref="K93:P93"/>
    <mergeCell ref="C80:W80"/>
    <mergeCell ref="D82:G82"/>
    <mergeCell ref="K82:P82"/>
    <mergeCell ref="D83:G83"/>
    <mergeCell ref="K83:P83"/>
    <mergeCell ref="D84:G84"/>
    <mergeCell ref="K84:P84"/>
    <mergeCell ref="D85:G85"/>
    <mergeCell ref="K85:P85"/>
    <mergeCell ref="D73:G73"/>
    <mergeCell ref="K73:P73"/>
    <mergeCell ref="D74:G74"/>
    <mergeCell ref="K74:P74"/>
    <mergeCell ref="D75:G75"/>
    <mergeCell ref="K75:P75"/>
    <mergeCell ref="D76:G76"/>
    <mergeCell ref="K76:P76"/>
    <mergeCell ref="D77:G77"/>
    <mergeCell ref="K77:P77"/>
    <mergeCell ref="D68:G68"/>
    <mergeCell ref="K68:P68"/>
    <mergeCell ref="D69:G69"/>
    <mergeCell ref="K69:P69"/>
    <mergeCell ref="D70:G70"/>
    <mergeCell ref="K70:P70"/>
    <mergeCell ref="D71:G71"/>
    <mergeCell ref="K71:P71"/>
    <mergeCell ref="D72:G72"/>
    <mergeCell ref="K72:P72"/>
    <mergeCell ref="D63:G63"/>
    <mergeCell ref="K63:P63"/>
    <mergeCell ref="D64:G64"/>
    <mergeCell ref="K64:P64"/>
    <mergeCell ref="D65:G65"/>
    <mergeCell ref="K65:P65"/>
    <mergeCell ref="D66:G66"/>
    <mergeCell ref="K66:P66"/>
    <mergeCell ref="D67:G67"/>
    <mergeCell ref="K67:P67"/>
    <mergeCell ref="D58:G58"/>
    <mergeCell ref="K58:P58"/>
    <mergeCell ref="D59:G59"/>
    <mergeCell ref="K59:P59"/>
    <mergeCell ref="D60:G60"/>
    <mergeCell ref="K60:P60"/>
    <mergeCell ref="D61:G61"/>
    <mergeCell ref="K61:P61"/>
    <mergeCell ref="D62:G62"/>
    <mergeCell ref="K62:P62"/>
    <mergeCell ref="D53:G53"/>
    <mergeCell ref="K53:P53"/>
    <mergeCell ref="D54:G54"/>
    <mergeCell ref="K54:P54"/>
    <mergeCell ref="D55:G55"/>
    <mergeCell ref="K55:P55"/>
    <mergeCell ref="D56:G56"/>
    <mergeCell ref="K56:P56"/>
    <mergeCell ref="D57:G57"/>
    <mergeCell ref="K57:P57"/>
    <mergeCell ref="D48:G48"/>
    <mergeCell ref="K48:P48"/>
    <mergeCell ref="D49:G49"/>
    <mergeCell ref="K49:P49"/>
    <mergeCell ref="D50:G50"/>
    <mergeCell ref="K50:P50"/>
    <mergeCell ref="D51:G51"/>
    <mergeCell ref="K51:P51"/>
    <mergeCell ref="D52:G52"/>
    <mergeCell ref="K52:P52"/>
    <mergeCell ref="D40:G40"/>
    <mergeCell ref="K40:P40"/>
    <mergeCell ref="C43:W43"/>
    <mergeCell ref="D45:G45"/>
    <mergeCell ref="K45:P45"/>
    <mergeCell ref="D46:G46"/>
    <mergeCell ref="K46:P46"/>
    <mergeCell ref="D47:G47"/>
    <mergeCell ref="K47:P47"/>
    <mergeCell ref="D35:G35"/>
    <mergeCell ref="K35:P35"/>
    <mergeCell ref="D36:G36"/>
    <mergeCell ref="K36:P36"/>
    <mergeCell ref="D37:G37"/>
    <mergeCell ref="K37:P37"/>
    <mergeCell ref="D38:G38"/>
    <mergeCell ref="K38:P38"/>
    <mergeCell ref="D39:G39"/>
    <mergeCell ref="K39:P39"/>
    <mergeCell ref="D30:G30"/>
    <mergeCell ref="K30:P30"/>
    <mergeCell ref="D31:G31"/>
    <mergeCell ref="K31:P31"/>
    <mergeCell ref="D32:G32"/>
    <mergeCell ref="K32:P32"/>
    <mergeCell ref="D33:G33"/>
    <mergeCell ref="K33:P33"/>
    <mergeCell ref="D34:G34"/>
    <mergeCell ref="K34:P34"/>
    <mergeCell ref="D25:G25"/>
    <mergeCell ref="K25:P25"/>
    <mergeCell ref="D26:G26"/>
    <mergeCell ref="K26:P26"/>
    <mergeCell ref="D27:G27"/>
    <mergeCell ref="K27:P27"/>
    <mergeCell ref="D28:G28"/>
    <mergeCell ref="K28:P28"/>
    <mergeCell ref="D29:G29"/>
    <mergeCell ref="K29:P29"/>
    <mergeCell ref="D20:G20"/>
    <mergeCell ref="K20:P20"/>
    <mergeCell ref="D21:G21"/>
    <mergeCell ref="K21:P21"/>
    <mergeCell ref="D22:G22"/>
    <mergeCell ref="K22:P22"/>
    <mergeCell ref="D23:G23"/>
    <mergeCell ref="K23:P23"/>
    <mergeCell ref="D24:G24"/>
    <mergeCell ref="K24:P24"/>
    <mergeCell ref="D15:G15"/>
    <mergeCell ref="K15:P15"/>
    <mergeCell ref="D16:G16"/>
    <mergeCell ref="K16:P16"/>
    <mergeCell ref="D17:G17"/>
    <mergeCell ref="K17:P17"/>
    <mergeCell ref="D18:G18"/>
    <mergeCell ref="K18:P18"/>
    <mergeCell ref="D19:G19"/>
    <mergeCell ref="K19:P19"/>
    <mergeCell ref="D10:G10"/>
    <mergeCell ref="K10:P10"/>
    <mergeCell ref="D11:G11"/>
    <mergeCell ref="K11:P11"/>
    <mergeCell ref="D12:G12"/>
    <mergeCell ref="K12:P12"/>
    <mergeCell ref="D13:G13"/>
    <mergeCell ref="K13:P13"/>
    <mergeCell ref="D14:G14"/>
    <mergeCell ref="K14:P14"/>
    <mergeCell ref="C4:E4"/>
    <mergeCell ref="F4:H4"/>
    <mergeCell ref="I4:K4"/>
    <mergeCell ref="L4:N4"/>
    <mergeCell ref="O4:Q4"/>
    <mergeCell ref="R4:T4"/>
    <mergeCell ref="U4:W4"/>
    <mergeCell ref="C7:W7"/>
    <mergeCell ref="D9:G9"/>
    <mergeCell ref="K9:P9"/>
  </mergeCells>
  <hyperlinks>
    <hyperlink ref="C4" location="CONSIDERACOES!A1" display="Considerações sobre o cálculo de compostagem"/>
    <hyperlink ref="F4" location="'CALCULO 2M'!A1" display="Cálculo de composto formulado com DOIS materias"/>
    <hyperlink ref="I4" location="'CALCULO 3M'!A1" display="Cálculo de composto formulado com TRÊS materias"/>
    <hyperlink ref="L4" location="TABELA!A1" display="Tabela de materiais"/>
    <hyperlink ref="O4" location="CALCULO!A1" display="Cálculo de misturas"/>
    <hyperlink ref="R4" location="DETERMINACAO!A1" display="Determinação dos valores de densidade úmida e do teor de matéria seca"/>
    <hyperlink ref="U4" location="SOBRE!A1" display="Sobre"/>
  </hyperlink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36"/>
  <sheetViews>
    <sheetView showGridLines="0" zoomScale="85" zoomScaleNormal="85" workbookViewId="0">
      <pane ySplit="4" topLeftCell="A5" activePane="bottomLeft" state="frozen"/>
      <selection pane="bottomLeft" activeCell="O35" sqref="O35:P35"/>
    </sheetView>
  </sheetViews>
  <sheetFormatPr defaultRowHeight="15"/>
  <cols>
    <col min="1" max="1" width="3.140625" customWidth="1"/>
    <col min="2" max="2" width="1.42578125" customWidth="1"/>
    <col min="3" max="4" width="9.140625" customWidth="1"/>
    <col min="5" max="7" width="8.7109375" customWidth="1"/>
    <col min="8" max="10" width="16.7109375" customWidth="1"/>
    <col min="11" max="23" width="8.7109375" customWidth="1"/>
    <col min="24" max="24" width="1.140625" customWidth="1"/>
    <col min="25" max="25" width="3.28515625" customWidth="1"/>
    <col min="26" max="1025" width="8.7109375" customWidth="1"/>
  </cols>
  <sheetData>
    <row r="2" spans="2:24" s="100" customFormat="1" ht="60.75" customHeight="1">
      <c r="B2" s="2"/>
      <c r="C2" s="3"/>
      <c r="D2" s="3"/>
      <c r="E2" s="3"/>
      <c r="F2" s="3"/>
      <c r="G2" s="3"/>
      <c r="H2" s="4"/>
      <c r="I2" s="4" t="s">
        <v>0</v>
      </c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5"/>
      <c r="W2" s="6" t="str">
        <f>HOME!W2</f>
        <v>CompostCalc Excel (v. 2.7  01nov18)</v>
      </c>
      <c r="X2" s="2"/>
    </row>
    <row r="3" spans="2:24" ht="6.75" customHeight="1"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</row>
    <row r="4" spans="2:24" s="7" customFormat="1" ht="99" customHeight="1">
      <c r="B4" s="8"/>
      <c r="C4" s="135" t="s">
        <v>1</v>
      </c>
      <c r="D4" s="135"/>
      <c r="E4" s="227"/>
      <c r="F4" s="226" t="s">
        <v>2</v>
      </c>
      <c r="G4" s="135"/>
      <c r="H4" s="227"/>
      <c r="I4" s="226" t="s">
        <v>3</v>
      </c>
      <c r="J4" s="135"/>
      <c r="K4" s="227"/>
      <c r="L4" s="226" t="s">
        <v>4</v>
      </c>
      <c r="M4" s="135"/>
      <c r="N4" s="227"/>
      <c r="O4" s="228" t="s">
        <v>5</v>
      </c>
      <c r="P4" s="141"/>
      <c r="Q4" s="229"/>
      <c r="R4" s="226" t="s">
        <v>6</v>
      </c>
      <c r="S4" s="135"/>
      <c r="T4" s="227"/>
      <c r="U4" s="226" t="s">
        <v>7</v>
      </c>
      <c r="V4" s="135"/>
      <c r="W4" s="135"/>
      <c r="X4" s="8"/>
    </row>
    <row r="6" spans="2:24" s="9" customFormat="1">
      <c r="C6" s="13"/>
      <c r="D6" s="83" t="s">
        <v>132</v>
      </c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</row>
    <row r="7" spans="2:24" s="9" customFormat="1">
      <c r="C7" s="14"/>
      <c r="D7" s="83" t="s">
        <v>14</v>
      </c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</row>
    <row r="8" spans="2:24" s="9" customFormat="1">
      <c r="C8" s="15"/>
      <c r="D8" s="83" t="s">
        <v>15</v>
      </c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</row>
    <row r="9" spans="2:24" s="9" customFormat="1"/>
    <row r="10" spans="2:24" s="9" customFormat="1"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1" spans="2:24" s="9" customFormat="1" ht="24.95" customHeight="1">
      <c r="B11" s="17"/>
      <c r="C11" s="17"/>
      <c r="D11" s="75" t="s">
        <v>133</v>
      </c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</row>
    <row r="12" spans="2:24" s="9" customFormat="1" ht="48.75" customHeight="1" thickBot="1">
      <c r="B12" s="17"/>
      <c r="C12" s="17"/>
      <c r="D12" s="21"/>
      <c r="E12" s="22"/>
      <c r="F12" s="154" t="s">
        <v>33</v>
      </c>
      <c r="G12" s="168"/>
      <c r="H12" s="54" t="s">
        <v>17</v>
      </c>
      <c r="I12" s="55" t="s">
        <v>18</v>
      </c>
      <c r="J12" s="110" t="s">
        <v>19</v>
      </c>
      <c r="K12" s="17"/>
      <c r="L12" s="17"/>
      <c r="M12" s="177" t="s">
        <v>174</v>
      </c>
      <c r="N12" s="168"/>
      <c r="O12" s="222" t="s">
        <v>20</v>
      </c>
      <c r="P12" s="168"/>
      <c r="Q12" s="196" t="s">
        <v>175</v>
      </c>
      <c r="R12" s="159"/>
      <c r="S12" s="17"/>
      <c r="T12" s="17"/>
      <c r="U12" s="17"/>
      <c r="V12" s="17"/>
      <c r="W12" s="17"/>
      <c r="X12" s="17"/>
    </row>
    <row r="13" spans="2:24" s="9" customFormat="1" ht="16.5" thickBot="1">
      <c r="B13" s="17"/>
      <c r="C13" s="17"/>
      <c r="D13" s="235" t="s">
        <v>21</v>
      </c>
      <c r="E13" s="181"/>
      <c r="F13" s="182">
        <v>50</v>
      </c>
      <c r="G13" s="236"/>
      <c r="H13" s="48"/>
      <c r="I13" s="48"/>
      <c r="J13" s="127" t="str">
        <f>IFERROR(H13/I13,"")</f>
        <v/>
      </c>
      <c r="K13" s="123"/>
      <c r="L13" s="17"/>
      <c r="M13" s="237"/>
      <c r="N13" s="238"/>
      <c r="O13" s="224"/>
      <c r="P13" s="225"/>
      <c r="Q13" s="223">
        <f>M13*(O13/100)</f>
        <v>0</v>
      </c>
      <c r="R13" s="223"/>
      <c r="S13" s="17"/>
      <c r="T13" s="17"/>
      <c r="U13" s="17"/>
      <c r="V13" s="17"/>
      <c r="W13" s="17"/>
      <c r="X13" s="17"/>
    </row>
    <row r="14" spans="2:24" s="9" customFormat="1" ht="16.5" thickBot="1">
      <c r="B14" s="17"/>
      <c r="C14" s="17"/>
      <c r="D14" s="230" t="s">
        <v>22</v>
      </c>
      <c r="E14" s="231"/>
      <c r="F14" s="232">
        <f>100-F13</f>
        <v>50</v>
      </c>
      <c r="G14" s="233"/>
      <c r="H14" s="48"/>
      <c r="I14" s="48"/>
      <c r="J14" s="127" t="str">
        <f>IFERROR(H14/I14,"")</f>
        <v/>
      </c>
      <c r="K14" s="17"/>
      <c r="L14" s="17"/>
      <c r="M14" s="234"/>
      <c r="N14" s="171"/>
      <c r="O14" s="249"/>
      <c r="P14" s="250"/>
      <c r="Q14" s="244">
        <f>M14*(O14/100)</f>
        <v>0</v>
      </c>
      <c r="R14" s="244"/>
      <c r="S14" s="17"/>
      <c r="T14" s="17"/>
      <c r="U14" s="17"/>
      <c r="V14" s="17"/>
      <c r="W14" s="17"/>
      <c r="X14" s="17"/>
    </row>
    <row r="15" spans="2:24" s="9" customFormat="1" ht="15.75" thickTop="1">
      <c r="B15" s="17"/>
      <c r="C15" s="17"/>
      <c r="D15" s="17"/>
      <c r="E15" s="17"/>
      <c r="F15" s="17"/>
      <c r="G15" s="17"/>
      <c r="H15" s="17"/>
      <c r="I15" s="17"/>
      <c r="J15" s="108"/>
      <c r="K15" s="17"/>
      <c r="L15" s="17"/>
      <c r="M15" s="114"/>
      <c r="N15" s="115"/>
      <c r="O15" s="17"/>
      <c r="P15" s="17"/>
      <c r="Q15" s="17"/>
      <c r="R15" s="17"/>
      <c r="S15" s="17"/>
      <c r="T15" s="17"/>
      <c r="U15" s="17"/>
      <c r="V15" s="17"/>
      <c r="W15" s="17"/>
      <c r="X15" s="17"/>
    </row>
    <row r="16" spans="2:24" s="9" customFormat="1" ht="15.75">
      <c r="B16" s="17"/>
      <c r="C16" s="17"/>
      <c r="D16" s="191" t="s">
        <v>180</v>
      </c>
      <c r="E16" s="191"/>
      <c r="F16" s="191"/>
      <c r="G16" s="239"/>
      <c r="H16" s="132">
        <f>((H13*$F13)+(H14*$F14))/100</f>
        <v>0</v>
      </c>
      <c r="I16" s="132">
        <f>((I13*$F13)+(I14*$F14))/100</f>
        <v>0</v>
      </c>
      <c r="J16" s="263" t="str">
        <f>IFERROR(H16/I16,"")</f>
        <v/>
      </c>
      <c r="K16" s="17"/>
      <c r="L16" s="17"/>
      <c r="M16" s="240">
        <f>((M13*$F13)+(M14*$F14))/100</f>
        <v>0</v>
      </c>
      <c r="N16" s="241"/>
      <c r="O16" s="251">
        <f>((O13*$F13)+(O14*$F14))/100</f>
        <v>0</v>
      </c>
      <c r="P16" s="241"/>
      <c r="Q16" s="266">
        <f>M16*(O16/100)</f>
        <v>0</v>
      </c>
      <c r="R16" s="267"/>
      <c r="S16" s="17"/>
      <c r="T16" s="17"/>
      <c r="U16" s="17"/>
      <c r="V16" s="17"/>
      <c r="W16" s="17"/>
      <c r="X16" s="17"/>
    </row>
    <row r="17" spans="2:24" s="9" customFormat="1">
      <c r="B17" s="17"/>
      <c r="C17" s="17"/>
      <c r="D17" s="17"/>
      <c r="E17" s="17"/>
      <c r="F17" s="17"/>
      <c r="G17" s="17"/>
      <c r="H17" s="17"/>
      <c r="I17" s="17"/>
      <c r="J17" s="17"/>
      <c r="K17" s="122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</row>
    <row r="18" spans="2:24" s="9" customFormat="1"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</row>
    <row r="19" spans="2:24" s="9" customFormat="1" ht="24.95" customHeight="1">
      <c r="B19" s="17"/>
      <c r="C19" s="17"/>
      <c r="D19" s="75" t="s">
        <v>134</v>
      </c>
      <c r="E19" s="17"/>
      <c r="F19" s="17"/>
      <c r="G19" s="17"/>
      <c r="H19" s="17"/>
      <c r="I19" s="17"/>
      <c r="J19" s="17"/>
      <c r="K19" s="17"/>
      <c r="L19" s="122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</row>
    <row r="20" spans="2:24" s="9" customFormat="1" ht="48.75" customHeight="1" thickBot="1">
      <c r="B20" s="17"/>
      <c r="C20" s="17"/>
      <c r="D20" s="21"/>
      <c r="E20" s="22"/>
      <c r="F20" s="154" t="s">
        <v>33</v>
      </c>
      <c r="G20" s="168"/>
      <c r="H20" s="54" t="s">
        <v>17</v>
      </c>
      <c r="I20" s="55" t="s">
        <v>18</v>
      </c>
      <c r="J20" s="107" t="s">
        <v>19</v>
      </c>
      <c r="K20" s="17"/>
      <c r="L20" s="17"/>
      <c r="M20" s="177" t="s">
        <v>174</v>
      </c>
      <c r="N20" s="168"/>
      <c r="O20" s="222" t="s">
        <v>20</v>
      </c>
      <c r="P20" s="168"/>
      <c r="Q20" s="196" t="s">
        <v>175</v>
      </c>
      <c r="R20" s="159"/>
      <c r="S20" s="17"/>
      <c r="T20" s="17"/>
      <c r="U20" s="17"/>
      <c r="V20" s="17"/>
      <c r="W20" s="17"/>
      <c r="X20" s="17"/>
    </row>
    <row r="21" spans="2:24" s="9" customFormat="1" ht="16.5" thickBot="1">
      <c r="B21" s="17"/>
      <c r="C21" s="17"/>
      <c r="D21" s="235" t="s">
        <v>21</v>
      </c>
      <c r="E21" s="181"/>
      <c r="F21" s="182">
        <v>50</v>
      </c>
      <c r="G21" s="236"/>
      <c r="H21" s="48"/>
      <c r="I21" s="48"/>
      <c r="J21" s="127" t="str">
        <f>IFERROR(H21/I21,"")</f>
        <v/>
      </c>
      <c r="K21" s="17"/>
      <c r="L21" s="17"/>
      <c r="M21" s="237"/>
      <c r="N21" s="238"/>
      <c r="O21" s="224"/>
      <c r="P21" s="225"/>
      <c r="Q21" s="223">
        <f>M21*(O21/100)</f>
        <v>0</v>
      </c>
      <c r="R21" s="223"/>
      <c r="S21" s="17"/>
      <c r="T21" s="17"/>
      <c r="U21" s="17"/>
      <c r="V21" s="17"/>
      <c r="W21" s="17"/>
      <c r="X21" s="17"/>
    </row>
    <row r="22" spans="2:24" s="9" customFormat="1" ht="16.5" thickBot="1">
      <c r="B22" s="17"/>
      <c r="C22" s="17"/>
      <c r="D22" s="242" t="s">
        <v>22</v>
      </c>
      <c r="E22" s="243"/>
      <c r="F22" s="182">
        <v>20</v>
      </c>
      <c r="G22" s="236"/>
      <c r="H22" s="48"/>
      <c r="I22" s="48"/>
      <c r="J22" s="127" t="str">
        <f>IFERROR(H22/I22,"")</f>
        <v/>
      </c>
      <c r="K22" s="17"/>
      <c r="L22" s="17"/>
      <c r="M22" s="237"/>
      <c r="N22" s="238"/>
      <c r="O22" s="224"/>
      <c r="P22" s="225"/>
      <c r="Q22" s="253">
        <f>M22*(O22/100)</f>
        <v>0</v>
      </c>
      <c r="R22" s="253"/>
      <c r="S22" s="17"/>
      <c r="T22" s="17"/>
      <c r="U22" s="17"/>
      <c r="V22" s="17"/>
      <c r="W22" s="17"/>
      <c r="X22" s="17"/>
    </row>
    <row r="23" spans="2:24" s="9" customFormat="1" ht="16.5" thickBot="1">
      <c r="B23" s="17"/>
      <c r="C23" s="17"/>
      <c r="D23" s="230" t="s">
        <v>34</v>
      </c>
      <c r="E23" s="231"/>
      <c r="F23" s="247">
        <f>100-F21-F22</f>
        <v>30</v>
      </c>
      <c r="G23" s="248"/>
      <c r="H23" s="48"/>
      <c r="I23" s="48"/>
      <c r="J23" s="127" t="str">
        <f>IFERROR(H23/I23,"")</f>
        <v/>
      </c>
      <c r="K23" s="17"/>
      <c r="L23" s="17"/>
      <c r="M23" s="234"/>
      <c r="N23" s="171"/>
      <c r="O23" s="249"/>
      <c r="P23" s="250"/>
      <c r="Q23" s="244">
        <f>M23*(O23/100)</f>
        <v>0</v>
      </c>
      <c r="R23" s="244"/>
      <c r="S23" s="17"/>
      <c r="T23" s="17"/>
      <c r="U23" s="17"/>
      <c r="V23" s="17"/>
      <c r="W23" s="17"/>
      <c r="X23" s="17"/>
    </row>
    <row r="24" spans="2:24" s="9" customFormat="1" ht="15.75" thickTop="1">
      <c r="B24" s="17"/>
      <c r="C24" s="17"/>
      <c r="D24" s="17"/>
      <c r="E24" s="17"/>
      <c r="F24" s="17"/>
      <c r="G24" s="17"/>
      <c r="H24" s="17"/>
      <c r="I24" s="17"/>
      <c r="J24" s="108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</row>
    <row r="25" spans="2:24" s="9" customFormat="1" ht="15.75">
      <c r="B25" s="17"/>
      <c r="C25" s="17"/>
      <c r="D25" s="191" t="s">
        <v>181</v>
      </c>
      <c r="E25" s="191"/>
      <c r="F25" s="191"/>
      <c r="G25" s="239"/>
      <c r="H25" s="132">
        <f>((H21*$F21)+(H22*$F22)+(H23*$F23))/100</f>
        <v>0</v>
      </c>
      <c r="I25" s="132">
        <f>((I21*$F21)+(I22*$F22)+(I23*$F23))/100</f>
        <v>0</v>
      </c>
      <c r="J25" s="263" t="str">
        <f>IFERROR(H25/I25,"")</f>
        <v/>
      </c>
      <c r="K25" s="17"/>
      <c r="L25" s="17"/>
      <c r="M25" s="240">
        <f>((M21*$F21)+(M22*$F22)+(M23*$F23))/100</f>
        <v>0</v>
      </c>
      <c r="N25" s="241"/>
      <c r="O25" s="251">
        <f>((O21*$F21)+(O22*$F22)+(O23*$F23))/100</f>
        <v>0</v>
      </c>
      <c r="P25" s="241"/>
      <c r="Q25" s="266">
        <f>M25*(O25/100)</f>
        <v>0</v>
      </c>
      <c r="R25" s="267"/>
      <c r="S25" s="17"/>
      <c r="T25" s="17"/>
      <c r="U25" s="17"/>
      <c r="V25" s="17"/>
      <c r="W25" s="17"/>
      <c r="X25" s="17"/>
    </row>
    <row r="26" spans="2:24" s="9" customFormat="1"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</row>
    <row r="27" spans="2:24" s="9" customFormat="1"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</row>
    <row r="28" spans="2:24" s="9" customFormat="1" ht="24.95" customHeight="1">
      <c r="B28" s="17"/>
      <c r="C28" s="17"/>
      <c r="D28" s="75" t="s">
        <v>135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</row>
    <row r="29" spans="2:24" s="9" customFormat="1" ht="48.75" customHeight="1" thickBot="1">
      <c r="B29" s="17"/>
      <c r="C29" s="17"/>
      <c r="D29" s="21"/>
      <c r="E29" s="22"/>
      <c r="F29" s="154" t="s">
        <v>33</v>
      </c>
      <c r="G29" s="168"/>
      <c r="H29" s="54" t="s">
        <v>17</v>
      </c>
      <c r="I29" s="55" t="s">
        <v>18</v>
      </c>
      <c r="J29" s="107" t="s">
        <v>19</v>
      </c>
      <c r="K29" s="17"/>
      <c r="L29" s="17"/>
      <c r="M29" s="177" t="s">
        <v>174</v>
      </c>
      <c r="N29" s="168"/>
      <c r="O29" s="222" t="s">
        <v>20</v>
      </c>
      <c r="P29" s="168"/>
      <c r="Q29" s="196" t="s">
        <v>175</v>
      </c>
      <c r="R29" s="159"/>
      <c r="S29" s="17"/>
      <c r="T29" s="17"/>
      <c r="U29" s="17"/>
      <c r="V29" s="17"/>
      <c r="W29" s="17"/>
      <c r="X29" s="17"/>
    </row>
    <row r="30" spans="2:24" s="9" customFormat="1" ht="16.5" thickBot="1">
      <c r="B30" s="17"/>
      <c r="C30" s="17"/>
      <c r="D30" s="235" t="s">
        <v>21</v>
      </c>
      <c r="E30" s="181"/>
      <c r="F30" s="182"/>
      <c r="G30" s="236"/>
      <c r="H30" s="82"/>
      <c r="I30" s="82"/>
      <c r="J30" s="127" t="str">
        <f>IFERROR(H30/I30,"")</f>
        <v/>
      </c>
      <c r="K30" s="17"/>
      <c r="L30" s="17"/>
      <c r="M30" s="237"/>
      <c r="N30" s="238"/>
      <c r="O30" s="224"/>
      <c r="P30" s="225"/>
      <c r="Q30" s="223">
        <f>M30*(O30/100)</f>
        <v>0</v>
      </c>
      <c r="R30" s="223"/>
      <c r="S30" s="17"/>
      <c r="T30" s="17"/>
      <c r="U30" s="17"/>
      <c r="V30" s="17"/>
      <c r="W30" s="17"/>
      <c r="X30" s="17"/>
    </row>
    <row r="31" spans="2:24" s="9" customFormat="1" ht="16.5" thickBot="1">
      <c r="B31" s="17"/>
      <c r="C31" s="17"/>
      <c r="D31" s="242" t="s">
        <v>22</v>
      </c>
      <c r="E31" s="243"/>
      <c r="F31" s="182"/>
      <c r="G31" s="236"/>
      <c r="H31" s="82"/>
      <c r="I31" s="82"/>
      <c r="J31" s="127" t="str">
        <f>IFERROR(H31/I31,"")</f>
        <v/>
      </c>
      <c r="K31" s="17"/>
      <c r="L31" s="17"/>
      <c r="M31" s="237"/>
      <c r="N31" s="238"/>
      <c r="O31" s="224"/>
      <c r="P31" s="225"/>
      <c r="Q31" s="253">
        <f>M31*(O31/100)</f>
        <v>0</v>
      </c>
      <c r="R31" s="253"/>
      <c r="S31" s="17"/>
      <c r="T31" s="17"/>
      <c r="U31" s="17"/>
      <c r="V31" s="17"/>
      <c r="W31" s="17"/>
      <c r="X31" s="17"/>
    </row>
    <row r="32" spans="2:24" s="9" customFormat="1" ht="16.5" thickBot="1">
      <c r="B32" s="17"/>
      <c r="C32" s="17"/>
      <c r="D32" s="242" t="s">
        <v>34</v>
      </c>
      <c r="E32" s="243"/>
      <c r="F32" s="182"/>
      <c r="G32" s="236"/>
      <c r="H32" s="82"/>
      <c r="I32" s="82"/>
      <c r="J32" s="127" t="str">
        <f>IFERROR(H32/I32,"")</f>
        <v/>
      </c>
      <c r="K32" s="17"/>
      <c r="L32" s="17"/>
      <c r="M32" s="237"/>
      <c r="N32" s="238"/>
      <c r="O32" s="224"/>
      <c r="P32" s="225"/>
      <c r="Q32" s="253">
        <f>M32*(O32/100)</f>
        <v>0</v>
      </c>
      <c r="R32" s="253"/>
      <c r="S32" s="17"/>
      <c r="T32" s="17"/>
      <c r="U32" s="17"/>
      <c r="V32" s="17"/>
      <c r="W32" s="17"/>
      <c r="X32" s="17"/>
    </row>
    <row r="33" spans="2:24" s="9" customFormat="1" ht="16.5" thickBot="1">
      <c r="B33" s="17"/>
      <c r="C33" s="17"/>
      <c r="D33" s="230" t="s">
        <v>136</v>
      </c>
      <c r="E33" s="231"/>
      <c r="F33" s="247">
        <f>100-F32-F31-F30</f>
        <v>100</v>
      </c>
      <c r="G33" s="248"/>
      <c r="H33" s="82"/>
      <c r="I33" s="82"/>
      <c r="J33" s="127" t="str">
        <f>IFERROR(H33/I33,"")</f>
        <v/>
      </c>
      <c r="K33" s="17"/>
      <c r="L33" s="17"/>
      <c r="M33" s="234"/>
      <c r="N33" s="171"/>
      <c r="O33" s="249"/>
      <c r="P33" s="250"/>
      <c r="Q33" s="244">
        <f>M33*(O33/100)</f>
        <v>0</v>
      </c>
      <c r="R33" s="244"/>
      <c r="S33" s="17"/>
      <c r="T33" s="17"/>
      <c r="U33" s="17"/>
      <c r="V33" s="17"/>
      <c r="W33" s="17"/>
      <c r="X33" s="17"/>
    </row>
    <row r="34" spans="2:24" s="9" customFormat="1" ht="15.75" thickTop="1">
      <c r="B34" s="17"/>
      <c r="C34" s="17"/>
      <c r="D34" s="17"/>
      <c r="E34" s="17"/>
      <c r="F34" s="17"/>
      <c r="G34" s="17"/>
      <c r="H34" s="17"/>
      <c r="I34" s="17"/>
      <c r="J34" s="108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</row>
    <row r="35" spans="2:24" s="9" customFormat="1" ht="15.75">
      <c r="B35" s="17"/>
      <c r="C35" s="17"/>
      <c r="D35" s="191" t="s">
        <v>182</v>
      </c>
      <c r="E35" s="191"/>
      <c r="F35" s="191"/>
      <c r="G35" s="239"/>
      <c r="H35" s="132">
        <f>((H30*$F30)+(H31*$F31)+(H32*$F32)+(H33*$F33))/100</f>
        <v>0</v>
      </c>
      <c r="I35" s="132">
        <f>((I30*$F30)+(I31*$F31)+(I32*$F32)+(I33*$F33))/100</f>
        <v>0</v>
      </c>
      <c r="J35" s="263" t="str">
        <f>IFERROR(H35/I35,"")</f>
        <v/>
      </c>
      <c r="K35" s="17"/>
      <c r="L35" s="17"/>
      <c r="M35" s="245">
        <f>((M30*$F30)+(M31*$F31)+(M32*$F32)+(M33*$F33))/100</f>
        <v>0</v>
      </c>
      <c r="N35" s="246"/>
      <c r="O35" s="252">
        <f>((O30*$F30)+(O31*$F31)+(O32*$F32)+(O33*$F33))/100</f>
        <v>0</v>
      </c>
      <c r="P35" s="246"/>
      <c r="Q35" s="264">
        <f>M35*(O35/100)</f>
        <v>0</v>
      </c>
      <c r="R35" s="265"/>
      <c r="S35" s="17"/>
      <c r="T35" s="17"/>
      <c r="U35" s="17"/>
      <c r="V35" s="17"/>
      <c r="W35" s="17"/>
      <c r="X35" s="17"/>
    </row>
    <row r="36" spans="2:24" ht="15.75">
      <c r="B36" s="17"/>
      <c r="C36" s="25"/>
      <c r="D36" s="26"/>
      <c r="E36" s="26"/>
      <c r="F36" s="26"/>
      <c r="G36" s="26"/>
      <c r="H36" s="26"/>
      <c r="I36" s="26"/>
      <c r="J36" s="26"/>
      <c r="K36" s="26"/>
      <c r="L36" s="26"/>
      <c r="M36" s="25"/>
      <c r="N36" s="25"/>
      <c r="O36" s="25"/>
      <c r="P36" s="25"/>
      <c r="Q36" s="25"/>
      <c r="R36" s="25"/>
      <c r="S36" s="25"/>
      <c r="T36" s="25"/>
      <c r="U36" s="25"/>
      <c r="V36" s="17"/>
      <c r="W36" s="17"/>
      <c r="X36" s="17"/>
    </row>
  </sheetData>
  <sheetProtection algorithmName="SHA-512" hashValue="ZojFuljwMN7/TTafxAdTg2AiutD9CeL8fnKaBHwhg1XNV4LOkMjvN/pfyaZB1NHY8/2lyoXKYUw2Lrvz3ANaRA==" saltValue="7BEWsyKGl8Phze4VWjJyuA==" spinCount="100000" sheet="1" objects="1" scenarios="1"/>
  <mergeCells count="76">
    <mergeCell ref="Q35:R35"/>
    <mergeCell ref="O35:P35"/>
    <mergeCell ref="Q25:R25"/>
    <mergeCell ref="O25:P25"/>
    <mergeCell ref="Q21:R21"/>
    <mergeCell ref="O21:P21"/>
    <mergeCell ref="O23:P23"/>
    <mergeCell ref="O33:P33"/>
    <mergeCell ref="Q32:R32"/>
    <mergeCell ref="Q31:R31"/>
    <mergeCell ref="Q33:R33"/>
    <mergeCell ref="O32:P32"/>
    <mergeCell ref="O30:P30"/>
    <mergeCell ref="Q30:R30"/>
    <mergeCell ref="Q22:R22"/>
    <mergeCell ref="Q29:R29"/>
    <mergeCell ref="Q14:R14"/>
    <mergeCell ref="O14:P14"/>
    <mergeCell ref="Q20:R20"/>
    <mergeCell ref="O20:P20"/>
    <mergeCell ref="Q16:R16"/>
    <mergeCell ref="O16:P16"/>
    <mergeCell ref="M22:N22"/>
    <mergeCell ref="O22:P22"/>
    <mergeCell ref="M31:N31"/>
    <mergeCell ref="O31:P31"/>
    <mergeCell ref="M29:N29"/>
    <mergeCell ref="O29:P29"/>
    <mergeCell ref="Q23:R23"/>
    <mergeCell ref="M25:N25"/>
    <mergeCell ref="D35:G35"/>
    <mergeCell ref="M35:N35"/>
    <mergeCell ref="D31:E31"/>
    <mergeCell ref="D32:E32"/>
    <mergeCell ref="D33:E33"/>
    <mergeCell ref="F33:G33"/>
    <mergeCell ref="M33:N33"/>
    <mergeCell ref="M32:N32"/>
    <mergeCell ref="F31:G31"/>
    <mergeCell ref="F32:G32"/>
    <mergeCell ref="M30:N30"/>
    <mergeCell ref="D23:E23"/>
    <mergeCell ref="F23:G23"/>
    <mergeCell ref="M23:N23"/>
    <mergeCell ref="F22:G22"/>
    <mergeCell ref="F29:G29"/>
    <mergeCell ref="D25:G25"/>
    <mergeCell ref="D22:E22"/>
    <mergeCell ref="D30:E30"/>
    <mergeCell ref="F30:G30"/>
    <mergeCell ref="D21:E21"/>
    <mergeCell ref="F21:G21"/>
    <mergeCell ref="M21:N21"/>
    <mergeCell ref="D16:G16"/>
    <mergeCell ref="M16:N16"/>
    <mergeCell ref="F20:G20"/>
    <mergeCell ref="M20:N20"/>
    <mergeCell ref="D14:E14"/>
    <mergeCell ref="F14:G14"/>
    <mergeCell ref="M14:N14"/>
    <mergeCell ref="D13:E13"/>
    <mergeCell ref="F13:G13"/>
    <mergeCell ref="M13:N13"/>
    <mergeCell ref="R4:T4"/>
    <mergeCell ref="U4:W4"/>
    <mergeCell ref="C4:E4"/>
    <mergeCell ref="F4:H4"/>
    <mergeCell ref="I4:K4"/>
    <mergeCell ref="L4:N4"/>
    <mergeCell ref="O4:Q4"/>
    <mergeCell ref="Q12:R12"/>
    <mergeCell ref="O12:P12"/>
    <mergeCell ref="M12:N12"/>
    <mergeCell ref="F12:G12"/>
    <mergeCell ref="Q13:R13"/>
    <mergeCell ref="O13:P13"/>
  </mergeCells>
  <conditionalFormatting sqref="J16">
    <cfRule type="expression" dxfId="11" priority="12">
      <formula>OR(AND(#REF! &lt;= #REF!,#REF! &lt;= #REF!),AND(#REF! &gt;= #REF!,#REF! &gt;= #REF!))</formula>
    </cfRule>
  </conditionalFormatting>
  <conditionalFormatting sqref="J21:J23">
    <cfRule type="expression" dxfId="10" priority="13">
      <formula>OR(AND(#REF! &lt;= #REF!,#REF! &lt;= #REF!),AND(#REF! &gt;= #REF!,#REF! &gt;= #REF!))</formula>
    </cfRule>
  </conditionalFormatting>
  <conditionalFormatting sqref="J25">
    <cfRule type="expression" dxfId="9" priority="10">
      <formula>OR(AND(#REF! &lt;= #REF!,#REF! &lt;= #REF!),AND(#REF! &gt;= #REF!,#REF! &gt;= #REF!))</formula>
    </cfRule>
  </conditionalFormatting>
  <conditionalFormatting sqref="J35">
    <cfRule type="expression" dxfId="8" priority="9">
      <formula>OR(AND(#REF! &lt;= #REF!,#REF! &lt;= #REF!),AND(#REF! &gt;= #REF!,#REF! &gt;= #REF!))</formula>
    </cfRule>
  </conditionalFormatting>
  <conditionalFormatting sqref="J32">
    <cfRule type="expression" dxfId="7" priority="2">
      <formula>OR(AND(#REF! &lt;= #REF!,#REF! &lt;= #REF!),AND(#REF! &gt;= #REF!,#REF! &gt;= #REF!))</formula>
    </cfRule>
  </conditionalFormatting>
  <conditionalFormatting sqref="J13">
    <cfRule type="expression" dxfId="6" priority="6">
      <formula>OR(AND(#REF! &lt;= #REF!,#REF! &lt;= #REF!),AND(#REF! &gt;= #REF!,#REF! &gt;= #REF!))</formula>
    </cfRule>
  </conditionalFormatting>
  <conditionalFormatting sqref="J14">
    <cfRule type="expression" dxfId="5" priority="5">
      <formula>OR(AND(#REF! &lt;= #REF!,#REF! &lt;= #REF!),AND(#REF! &gt;= #REF!,#REF! &gt;= #REF!))</formula>
    </cfRule>
  </conditionalFormatting>
  <conditionalFormatting sqref="J30">
    <cfRule type="expression" dxfId="4" priority="4">
      <formula>OR(AND(#REF! &lt;= #REF!,#REF! &lt;= #REF!),AND(#REF! &gt;= #REF!,#REF! &gt;= #REF!))</formula>
    </cfRule>
  </conditionalFormatting>
  <conditionalFormatting sqref="J31">
    <cfRule type="expression" dxfId="3" priority="3">
      <formula>OR(AND(#REF! &lt;= #REF!,#REF! &lt;= #REF!),AND(#REF! &gt;= #REF!,#REF! &gt;= #REF!))</formula>
    </cfRule>
  </conditionalFormatting>
  <conditionalFormatting sqref="J33">
    <cfRule type="expression" dxfId="2" priority="1">
      <formula>OR(AND(#REF! &lt;= #REF!,#REF! &lt;= #REF!),AND(#REF! &gt;= #REF!,#REF! &gt;= #REF!))</formula>
    </cfRule>
  </conditionalFormatting>
  <hyperlinks>
    <hyperlink ref="C4" location="CONSIDERACOES!A1" display="Considerações sobre o cálculo de compostagem"/>
    <hyperlink ref="I4" location="'CALCULO 3M'!A1" display="Cálculo de composto formulado com TRÊS materias"/>
    <hyperlink ref="L4" location="TABELA!A1" display="Tabela de materiais"/>
    <hyperlink ref="O4" location="CALCULO!A1" display="Cálculo de misturas"/>
    <hyperlink ref="R4" location="DETERMINACAO!A1" display="Determinação dos valores de densidade úmida e do teor de matéria seca"/>
    <hyperlink ref="U4" location="SOBRE!A1" display="Sobre"/>
  </hyperlink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27"/>
  <sheetViews>
    <sheetView showGridLines="0" zoomScale="85" zoomScaleNormal="85" workbookViewId="0">
      <pane ySplit="4" topLeftCell="A5" activePane="bottomLeft" state="frozen"/>
      <selection pane="bottomLeft" activeCell="I10" sqref="I10"/>
    </sheetView>
  </sheetViews>
  <sheetFormatPr defaultRowHeight="15"/>
  <cols>
    <col min="1" max="1" width="3.140625" customWidth="1"/>
    <col min="2" max="2" width="1.42578125" customWidth="1"/>
    <col min="3" max="4" width="9.140625" customWidth="1"/>
    <col min="5" max="23" width="8.7109375" customWidth="1"/>
    <col min="24" max="24" width="1.140625" customWidth="1"/>
    <col min="25" max="25" width="3.28515625" customWidth="1"/>
    <col min="26" max="1025" width="8.7109375" customWidth="1"/>
  </cols>
  <sheetData>
    <row r="2" spans="2:24" s="100" customFormat="1" ht="60.75" customHeight="1">
      <c r="B2" s="2"/>
      <c r="C2" s="3"/>
      <c r="D2" s="3"/>
      <c r="E2" s="3"/>
      <c r="F2" s="3"/>
      <c r="G2" s="3"/>
      <c r="H2" s="4"/>
      <c r="I2" s="4" t="s">
        <v>0</v>
      </c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5"/>
      <c r="W2" s="6" t="str">
        <f>HOME!W2</f>
        <v>CompostCalc Excel (v. 2.7  01nov18)</v>
      </c>
      <c r="X2" s="2"/>
    </row>
    <row r="3" spans="2:24" ht="6.75" customHeight="1"/>
    <row r="4" spans="2:24" s="7" customFormat="1" ht="99" customHeight="1">
      <c r="B4" s="8"/>
      <c r="C4" s="135" t="s">
        <v>1</v>
      </c>
      <c r="D4" s="135"/>
      <c r="E4" s="135"/>
      <c r="F4" s="134" t="s">
        <v>2</v>
      </c>
      <c r="G4" s="134"/>
      <c r="H4" s="134"/>
      <c r="I4" s="134" t="s">
        <v>3</v>
      </c>
      <c r="J4" s="134"/>
      <c r="K4" s="134"/>
      <c r="L4" s="134" t="s">
        <v>4</v>
      </c>
      <c r="M4" s="134"/>
      <c r="N4" s="134"/>
      <c r="O4" s="134" t="s">
        <v>5</v>
      </c>
      <c r="P4" s="134"/>
      <c r="Q4" s="134"/>
      <c r="R4" s="144" t="s">
        <v>6</v>
      </c>
      <c r="S4" s="144"/>
      <c r="T4" s="144"/>
      <c r="U4" s="135" t="s">
        <v>7</v>
      </c>
      <c r="V4" s="135"/>
      <c r="W4" s="135"/>
      <c r="X4" s="8"/>
    </row>
    <row r="5" spans="2:24" s="99" customFormat="1"/>
    <row r="6" spans="2:24" s="84" customFormat="1" ht="24.95" customHeight="1">
      <c r="B6" s="85"/>
      <c r="C6" s="254" t="s">
        <v>137</v>
      </c>
      <c r="D6" s="254"/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4"/>
      <c r="Q6" s="254"/>
      <c r="R6" s="254"/>
      <c r="S6" s="254"/>
      <c r="T6" s="254"/>
      <c r="U6" s="254"/>
      <c r="V6" s="254"/>
      <c r="W6" s="254"/>
      <c r="X6" s="85"/>
    </row>
    <row r="7" spans="2:24" s="9" customFormat="1" ht="15.75">
      <c r="B7" s="63"/>
      <c r="C7" s="255" t="s">
        <v>138</v>
      </c>
      <c r="D7" s="255"/>
      <c r="E7" s="255"/>
      <c r="F7" s="255"/>
      <c r="G7" s="255"/>
      <c r="H7" s="255"/>
      <c r="I7" s="255"/>
      <c r="J7" s="255"/>
      <c r="K7" s="255"/>
      <c r="L7" s="255"/>
      <c r="M7" s="255"/>
      <c r="N7" s="255"/>
      <c r="O7" s="255"/>
      <c r="P7" s="255"/>
      <c r="Q7" s="255"/>
      <c r="R7" s="255"/>
      <c r="S7" s="255"/>
      <c r="T7" s="255"/>
      <c r="U7" s="255"/>
      <c r="V7" s="255"/>
      <c r="W7" s="255"/>
      <c r="X7" s="63"/>
    </row>
    <row r="8" spans="2:24" s="9" customFormat="1" ht="15.75">
      <c r="B8" s="63"/>
      <c r="C8" s="255" t="s">
        <v>139</v>
      </c>
      <c r="D8" s="255"/>
      <c r="E8" s="255"/>
      <c r="F8" s="255"/>
      <c r="G8" s="255"/>
      <c r="H8" s="255"/>
      <c r="I8" s="255"/>
      <c r="J8" s="255"/>
      <c r="K8" s="255"/>
      <c r="L8" s="255"/>
      <c r="M8" s="255"/>
      <c r="N8" s="255"/>
      <c r="O8" s="255"/>
      <c r="P8" s="255"/>
      <c r="Q8" s="255"/>
      <c r="R8" s="255"/>
      <c r="S8" s="255"/>
      <c r="T8" s="255"/>
      <c r="U8" s="255"/>
      <c r="V8" s="255"/>
      <c r="W8" s="255"/>
      <c r="X8" s="63"/>
    </row>
    <row r="9" spans="2:24" s="9" customFormat="1" ht="16.5" thickBot="1">
      <c r="B9" s="63"/>
      <c r="C9" s="86"/>
      <c r="D9" s="86"/>
      <c r="E9" s="86"/>
      <c r="F9" s="86"/>
      <c r="G9" s="86"/>
      <c r="H9" s="86"/>
      <c r="I9" s="92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63"/>
    </row>
    <row r="10" spans="2:24" s="84" customFormat="1" ht="20.100000000000001" customHeight="1" thickTop="1" thickBot="1">
      <c r="B10" s="85"/>
      <c r="C10" s="90"/>
      <c r="D10" s="87"/>
      <c r="E10" s="90"/>
      <c r="F10" s="90"/>
      <c r="G10" s="90"/>
      <c r="H10" s="101" t="s">
        <v>140</v>
      </c>
      <c r="I10" s="102"/>
      <c r="J10" s="90"/>
      <c r="K10" s="90"/>
      <c r="L10" s="90"/>
      <c r="M10" s="90"/>
      <c r="N10" s="90"/>
      <c r="O10" s="85"/>
      <c r="P10" s="85"/>
      <c r="Q10" s="90"/>
      <c r="R10" s="90"/>
      <c r="S10" s="90"/>
      <c r="T10" s="90"/>
      <c r="U10" s="90"/>
      <c r="V10" s="90"/>
      <c r="W10" s="90"/>
      <c r="X10" s="85"/>
    </row>
    <row r="11" spans="2:24" s="84" customFormat="1" ht="20.100000000000001" customHeight="1" thickTop="1" thickBot="1">
      <c r="B11" s="85"/>
      <c r="C11" s="90"/>
      <c r="D11" s="87"/>
      <c r="E11" s="90"/>
      <c r="F11" s="90"/>
      <c r="G11" s="90"/>
      <c r="H11" s="101" t="s">
        <v>141</v>
      </c>
      <c r="I11" s="103"/>
      <c r="J11" s="104"/>
      <c r="K11" s="91"/>
      <c r="L11" s="90"/>
      <c r="M11" s="90"/>
      <c r="N11" s="85"/>
      <c r="O11" s="89" t="s">
        <v>142</v>
      </c>
      <c r="P11" s="124" t="str">
        <f>IFERROR(((I12-I11)/I10)*1000,"")</f>
        <v/>
      </c>
      <c r="Q11" s="85"/>
      <c r="R11" s="90"/>
      <c r="S11" s="90"/>
      <c r="T11" s="90"/>
      <c r="U11" s="90"/>
      <c r="V11" s="90"/>
      <c r="W11" s="90"/>
      <c r="X11" s="85"/>
    </row>
    <row r="12" spans="2:24" s="84" customFormat="1" ht="20.100000000000001" customHeight="1" thickTop="1" thickBot="1">
      <c r="B12" s="85"/>
      <c r="C12" s="90"/>
      <c r="D12" s="87"/>
      <c r="E12" s="90"/>
      <c r="F12" s="90"/>
      <c r="G12" s="90"/>
      <c r="H12" s="88" t="s">
        <v>143</v>
      </c>
      <c r="I12" s="103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85"/>
    </row>
    <row r="13" spans="2:24" s="9" customFormat="1" ht="16.5" thickTop="1">
      <c r="B13" s="63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63"/>
    </row>
    <row r="14" spans="2:24" s="9" customFormat="1" ht="15.75">
      <c r="B14" s="63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63"/>
    </row>
    <row r="15" spans="2:24" s="84" customFormat="1" ht="24.95" customHeight="1">
      <c r="B15" s="85"/>
      <c r="C15" s="254" t="s">
        <v>144</v>
      </c>
      <c r="D15" s="254"/>
      <c r="E15" s="254"/>
      <c r="F15" s="254"/>
      <c r="G15" s="254"/>
      <c r="H15" s="254"/>
      <c r="I15" s="254"/>
      <c r="J15" s="254"/>
      <c r="K15" s="254"/>
      <c r="L15" s="254"/>
      <c r="M15" s="254"/>
      <c r="N15" s="254"/>
      <c r="O15" s="254"/>
      <c r="P15" s="254"/>
      <c r="Q15" s="254"/>
      <c r="R15" s="254"/>
      <c r="S15" s="254"/>
      <c r="T15" s="254"/>
      <c r="U15" s="254"/>
      <c r="V15" s="254"/>
      <c r="W15" s="254"/>
      <c r="X15" s="85"/>
    </row>
    <row r="16" spans="2:24" s="9" customFormat="1" ht="15.75" customHeight="1">
      <c r="B16" s="63"/>
      <c r="C16" s="256" t="s">
        <v>145</v>
      </c>
      <c r="D16" s="256"/>
      <c r="E16" s="256"/>
      <c r="F16" s="256"/>
      <c r="G16" s="256"/>
      <c r="H16" s="256"/>
      <c r="I16" s="256"/>
      <c r="J16" s="256"/>
      <c r="K16" s="256"/>
      <c r="L16" s="256"/>
      <c r="M16" s="256"/>
      <c r="N16" s="256"/>
      <c r="O16" s="256"/>
      <c r="P16" s="256"/>
      <c r="Q16" s="256"/>
      <c r="R16" s="256"/>
      <c r="S16" s="256"/>
      <c r="T16" s="256"/>
      <c r="U16" s="256"/>
      <c r="V16" s="256"/>
      <c r="W16" s="256"/>
      <c r="X16" s="63"/>
    </row>
    <row r="17" spans="2:24" s="9" customFormat="1" ht="36" customHeight="1">
      <c r="B17" s="63"/>
      <c r="C17" s="257" t="s">
        <v>146</v>
      </c>
      <c r="D17" s="257"/>
      <c r="E17" s="257"/>
      <c r="F17" s="257"/>
      <c r="G17" s="257"/>
      <c r="H17" s="257"/>
      <c r="I17" s="257"/>
      <c r="J17" s="257"/>
      <c r="K17" s="257"/>
      <c r="L17" s="257"/>
      <c r="M17" s="257"/>
      <c r="N17" s="257"/>
      <c r="O17" s="257"/>
      <c r="P17" s="257"/>
      <c r="Q17" s="257"/>
      <c r="R17" s="257"/>
      <c r="S17" s="257"/>
      <c r="T17" s="257"/>
      <c r="U17" s="257"/>
      <c r="V17" s="257"/>
      <c r="W17" s="257"/>
      <c r="X17" s="63"/>
    </row>
    <row r="18" spans="2:24" s="9" customFormat="1" ht="15.75" customHeight="1">
      <c r="B18" s="63"/>
      <c r="C18" s="256" t="s">
        <v>147</v>
      </c>
      <c r="D18" s="256"/>
      <c r="E18" s="256"/>
      <c r="F18" s="256"/>
      <c r="G18" s="256"/>
      <c r="H18" s="256"/>
      <c r="I18" s="256"/>
      <c r="J18" s="256"/>
      <c r="K18" s="256"/>
      <c r="L18" s="256"/>
      <c r="M18" s="256"/>
      <c r="N18" s="256"/>
      <c r="O18" s="256"/>
      <c r="P18" s="256"/>
      <c r="Q18" s="256"/>
      <c r="R18" s="256"/>
      <c r="S18" s="256"/>
      <c r="T18" s="256"/>
      <c r="U18" s="256"/>
      <c r="V18" s="256"/>
      <c r="W18" s="256"/>
      <c r="X18" s="63"/>
    </row>
    <row r="19" spans="2:24" s="9" customFormat="1" ht="15.75" customHeight="1">
      <c r="B19" s="63"/>
      <c r="C19" s="256" t="s">
        <v>148</v>
      </c>
      <c r="D19" s="256"/>
      <c r="E19" s="256"/>
      <c r="F19" s="256"/>
      <c r="G19" s="256"/>
      <c r="H19" s="256"/>
      <c r="I19" s="256"/>
      <c r="J19" s="256"/>
      <c r="K19" s="256"/>
      <c r="L19" s="256"/>
      <c r="M19" s="256"/>
      <c r="N19" s="256"/>
      <c r="O19" s="256"/>
      <c r="P19" s="256"/>
      <c r="Q19" s="256"/>
      <c r="R19" s="256"/>
      <c r="S19" s="256"/>
      <c r="T19" s="256"/>
      <c r="U19" s="256"/>
      <c r="V19" s="256"/>
      <c r="W19" s="256"/>
      <c r="X19" s="63"/>
    </row>
    <row r="20" spans="2:24" s="9" customFormat="1" ht="15.75" customHeight="1">
      <c r="B20" s="63"/>
      <c r="C20" s="256" t="s">
        <v>149</v>
      </c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63"/>
    </row>
    <row r="21" spans="2:24" s="9" customFormat="1" ht="16.5" thickBot="1">
      <c r="B21" s="63"/>
      <c r="C21" s="86"/>
      <c r="D21" s="86"/>
      <c r="E21" s="86"/>
      <c r="F21" s="86"/>
      <c r="G21" s="86"/>
      <c r="H21" s="92"/>
      <c r="I21" s="93"/>
      <c r="J21" s="92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63"/>
    </row>
    <row r="22" spans="2:24" s="84" customFormat="1" ht="20.100000000000001" customHeight="1" thickTop="1" thickBot="1">
      <c r="B22" s="85"/>
      <c r="C22" s="90"/>
      <c r="D22" s="90"/>
      <c r="E22" s="90"/>
      <c r="F22" s="90"/>
      <c r="G22" s="90"/>
      <c r="H22" s="88" t="s">
        <v>150</v>
      </c>
      <c r="I22" s="102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85"/>
    </row>
    <row r="23" spans="2:24" s="84" customFormat="1" ht="20.100000000000001" customHeight="1" thickTop="1" thickBot="1">
      <c r="B23" s="85"/>
      <c r="C23" s="90"/>
      <c r="D23" s="87"/>
      <c r="E23" s="90"/>
      <c r="F23" s="90"/>
      <c r="G23" s="90"/>
      <c r="H23" s="105" t="s">
        <v>151</v>
      </c>
      <c r="I23" s="102"/>
      <c r="J23" s="106"/>
      <c r="K23" s="91"/>
      <c r="L23" s="90"/>
      <c r="M23" s="90"/>
      <c r="N23" s="85"/>
      <c r="O23" s="89" t="s">
        <v>152</v>
      </c>
      <c r="P23" s="124" t="str">
        <f>IFERROR(((I24-I22)/((I23-I22)))*100,"")</f>
        <v/>
      </c>
      <c r="Q23" s="85"/>
      <c r="R23" s="90"/>
      <c r="S23" s="90"/>
      <c r="T23" s="90"/>
      <c r="U23" s="90"/>
      <c r="V23" s="90"/>
      <c r="W23" s="90"/>
      <c r="X23" s="85"/>
    </row>
    <row r="24" spans="2:24" s="84" customFormat="1" ht="20.100000000000001" customHeight="1" thickTop="1" thickBot="1">
      <c r="B24" s="85"/>
      <c r="C24" s="90"/>
      <c r="D24" s="90"/>
      <c r="E24" s="90"/>
      <c r="F24" s="90"/>
      <c r="G24" s="90"/>
      <c r="H24" s="88" t="s">
        <v>153</v>
      </c>
      <c r="I24" s="102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85"/>
    </row>
    <row r="25" spans="2:24" ht="15.75" thickTop="1"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</row>
    <row r="26" spans="2:24"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</row>
    <row r="27" spans="2:24"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</row>
  </sheetData>
  <sheetProtection algorithmName="SHA-512" hashValue="rxpc2MWm1FUiX9TBd7LsQfhq/iAMARJni6gdN5m3eBTmcjQCo1ElC6aaLbqo5WDbzHqHGY81b1Z12LHi8tz1ww==" saltValue="7WkeQ7J7Xxbuj6OmutfMAg==" spinCount="100000" sheet="1" objects="1" scenarios="1"/>
  <mergeCells count="16">
    <mergeCell ref="C20:W20"/>
    <mergeCell ref="C15:W15"/>
    <mergeCell ref="C16:W16"/>
    <mergeCell ref="C17:W17"/>
    <mergeCell ref="C18:W18"/>
    <mergeCell ref="C19:W19"/>
    <mergeCell ref="R4:T4"/>
    <mergeCell ref="U4:W4"/>
    <mergeCell ref="C6:W6"/>
    <mergeCell ref="C7:W7"/>
    <mergeCell ref="C8:W8"/>
    <mergeCell ref="C4:E4"/>
    <mergeCell ref="F4:H4"/>
    <mergeCell ref="I4:K4"/>
    <mergeCell ref="L4:N4"/>
    <mergeCell ref="O4:Q4"/>
  </mergeCells>
  <conditionalFormatting sqref="P11">
    <cfRule type="expression" dxfId="1" priority="2">
      <formula>OR(AND(#REF! &lt;= #REF!,#REF! &lt;= #REF!),AND(#REF! &gt;= #REF!,#REF! &gt;= #REF!))</formula>
    </cfRule>
  </conditionalFormatting>
  <conditionalFormatting sqref="P23">
    <cfRule type="expression" dxfId="0" priority="1">
      <formula>OR(AND(#REF! &lt;= #REF!,#REF! &lt;= #REF!),AND(#REF! &gt;= #REF!,#REF! &gt;= #REF!))</formula>
    </cfRule>
  </conditionalFormatting>
  <hyperlinks>
    <hyperlink ref="C4" location="CONSIDERACOES!A1" display="Considerações sobre o cálculo de compostagem"/>
    <hyperlink ref="F4" location="'CALCULO 2M'!A1" display="Cálculo de composto formulado com DOIS materias"/>
    <hyperlink ref="I4" location="'CALCULO 3M'!A1" display="Cálculo de composto formulado com TRÊS materias"/>
    <hyperlink ref="L4" location="TABELA!A1" display="Tabela de materiais"/>
    <hyperlink ref="O4" location="CALCULO!A1" display="Cálculo de misturas"/>
    <hyperlink ref="R4" location="DETERMINACAO!A1" display="Determinação dos valores de densidade úmida e do teor de matéria seca"/>
    <hyperlink ref="U4" location="SOBRE!A1" display="Sobre"/>
  </hyperlink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21"/>
  <sheetViews>
    <sheetView showGridLines="0" zoomScale="85" zoomScaleNormal="85" workbookViewId="0">
      <pane ySplit="21" topLeftCell="A22" activePane="bottomLeft" state="frozen"/>
      <selection pane="bottomLeft"/>
    </sheetView>
  </sheetViews>
  <sheetFormatPr defaultRowHeight="15"/>
  <cols>
    <col min="1" max="1" width="3.140625" customWidth="1"/>
    <col min="2" max="2" width="1.42578125" customWidth="1"/>
    <col min="3" max="4" width="9.140625" customWidth="1"/>
    <col min="5" max="23" width="8.7109375" customWidth="1"/>
    <col min="24" max="24" width="1.140625" customWidth="1"/>
    <col min="25" max="25" width="3.28515625" customWidth="1"/>
    <col min="26" max="1025" width="8.7109375" customWidth="1"/>
  </cols>
  <sheetData>
    <row r="2" spans="2:24" s="100" customFormat="1" ht="60.75" customHeight="1">
      <c r="B2" s="2"/>
      <c r="C2" s="3"/>
      <c r="D2" s="3"/>
      <c r="E2" s="3"/>
      <c r="F2" s="3"/>
      <c r="G2" s="3"/>
      <c r="H2" s="4"/>
      <c r="I2" s="4" t="s">
        <v>0</v>
      </c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5"/>
      <c r="W2" s="6" t="str">
        <f>HOME!W2</f>
        <v>CompostCalc Excel (v. 2.7  01nov18)</v>
      </c>
      <c r="X2" s="2"/>
    </row>
    <row r="3" spans="2:24" ht="6.75" customHeight="1"/>
    <row r="4" spans="2:24" s="7" customFormat="1" ht="99" customHeight="1">
      <c r="B4" s="8"/>
      <c r="C4" s="135" t="s">
        <v>1</v>
      </c>
      <c r="D4" s="135"/>
      <c r="E4" s="135"/>
      <c r="F4" s="134" t="s">
        <v>2</v>
      </c>
      <c r="G4" s="134"/>
      <c r="H4" s="134"/>
      <c r="I4" s="134" t="s">
        <v>3</v>
      </c>
      <c r="J4" s="134"/>
      <c r="K4" s="134"/>
      <c r="L4" s="134" t="s">
        <v>4</v>
      </c>
      <c r="M4" s="134"/>
      <c r="N4" s="134"/>
      <c r="O4" s="134" t="s">
        <v>5</v>
      </c>
      <c r="P4" s="134"/>
      <c r="Q4" s="134"/>
      <c r="R4" s="134" t="s">
        <v>6</v>
      </c>
      <c r="S4" s="134"/>
      <c r="T4" s="134"/>
      <c r="U4" s="141" t="s">
        <v>7</v>
      </c>
      <c r="V4" s="141"/>
      <c r="W4" s="141"/>
      <c r="X4" s="11"/>
    </row>
    <row r="6" spans="2:24" s="96" customFormat="1" ht="18.75">
      <c r="C6" s="259" t="s">
        <v>154</v>
      </c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59"/>
      <c r="R6" s="259"/>
      <c r="S6" s="259"/>
      <c r="T6" s="259"/>
      <c r="U6" s="259"/>
      <c r="V6" s="259"/>
      <c r="W6" s="259"/>
    </row>
    <row r="7" spans="2:24" s="96" customFormat="1" ht="18.75">
      <c r="C7" s="260" t="s">
        <v>155</v>
      </c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260"/>
      <c r="O7" s="260"/>
      <c r="P7" s="260"/>
      <c r="Q7" s="260"/>
      <c r="R7" s="260"/>
      <c r="S7" s="260"/>
      <c r="T7" s="260"/>
      <c r="U7" s="260"/>
      <c r="V7" s="260"/>
      <c r="W7" s="260"/>
    </row>
    <row r="8" spans="2:24" s="96" customFormat="1" ht="18.75">
      <c r="C8" s="258" t="s">
        <v>156</v>
      </c>
      <c r="D8" s="258"/>
      <c r="E8" s="258"/>
      <c r="F8" s="258"/>
      <c r="G8" s="258"/>
      <c r="H8" s="258"/>
      <c r="I8" s="258"/>
      <c r="J8" s="258"/>
      <c r="K8" s="258"/>
      <c r="L8" s="258"/>
      <c r="M8" s="258"/>
      <c r="N8" s="258"/>
      <c r="O8" s="258"/>
      <c r="P8" s="258"/>
      <c r="Q8" s="258"/>
      <c r="R8" s="258"/>
      <c r="S8" s="258"/>
      <c r="T8" s="258"/>
      <c r="U8" s="258"/>
      <c r="V8" s="258"/>
      <c r="W8" s="258"/>
    </row>
    <row r="9" spans="2:24" s="96" customFormat="1" ht="18.75">
      <c r="C9" s="97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</row>
    <row r="10" spans="2:24" s="96" customFormat="1" ht="18.75"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</row>
    <row r="11" spans="2:24" s="96" customFormat="1" ht="18.75">
      <c r="C11" s="44" t="s">
        <v>157</v>
      </c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</row>
    <row r="12" spans="2:24" s="96" customFormat="1" ht="18.75">
      <c r="C12" s="94" t="s">
        <v>185</v>
      </c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</row>
    <row r="13" spans="2:24" s="96" customFormat="1" ht="18.75">
      <c r="C13" s="94" t="s">
        <v>158</v>
      </c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</row>
    <row r="14" spans="2:24" s="96" customFormat="1" ht="18.75"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</row>
    <row r="15" spans="2:24" s="96" customFormat="1" ht="18.75"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</row>
    <row r="16" spans="2:24" s="96" customFormat="1" ht="18.75">
      <c r="C16" s="44" t="s">
        <v>159</v>
      </c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</row>
    <row r="17" spans="3:23" s="96" customFormat="1" ht="18.75">
      <c r="C17" s="94" t="s">
        <v>160</v>
      </c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</row>
    <row r="18" spans="3:23" s="96" customFormat="1" ht="18.75">
      <c r="C18" s="94" t="s">
        <v>161</v>
      </c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</row>
    <row r="19" spans="3:23" s="96" customFormat="1" ht="18.75">
      <c r="C19" s="94" t="s">
        <v>162</v>
      </c>
      <c r="D19" s="94" t="s">
        <v>163</v>
      </c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</row>
    <row r="20" spans="3:23" s="96" customFormat="1" ht="18.75">
      <c r="C20" s="94" t="s">
        <v>164</v>
      </c>
      <c r="D20" s="258" t="s">
        <v>165</v>
      </c>
      <c r="E20" s="258"/>
      <c r="F20" s="258"/>
      <c r="G20" s="258"/>
      <c r="H20" s="258"/>
      <c r="I20" s="258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</row>
    <row r="21" spans="3:23" s="96" customFormat="1" ht="18.75">
      <c r="C21" s="94" t="s">
        <v>166</v>
      </c>
      <c r="D21" s="258" t="s">
        <v>167</v>
      </c>
      <c r="E21" s="258"/>
      <c r="F21" s="258"/>
      <c r="G21" s="258"/>
      <c r="H21" s="258"/>
      <c r="I21" s="258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</row>
  </sheetData>
  <sheetProtection algorithmName="SHA-512" hashValue="doy2yOo6ZspmNUkeD2oa4+JeUvQefWKSf082/RUwHopFQ/3bI+qtiQCB9ywd7y2SfCPUwviJoh5Uvj7aqfwTLQ==" saltValue="3jThHN6LNwWrZUfxorD/xw==" spinCount="100000" sheet="1" objects="1" scenarios="1"/>
  <mergeCells count="12">
    <mergeCell ref="D20:I20"/>
    <mergeCell ref="D21:I21"/>
    <mergeCell ref="R4:T4"/>
    <mergeCell ref="U4:W4"/>
    <mergeCell ref="C6:W6"/>
    <mergeCell ref="C7:W7"/>
    <mergeCell ref="C8:W8"/>
    <mergeCell ref="C4:E4"/>
    <mergeCell ref="F4:H4"/>
    <mergeCell ref="I4:K4"/>
    <mergeCell ref="L4:N4"/>
    <mergeCell ref="O4:Q4"/>
  </mergeCells>
  <hyperlinks>
    <hyperlink ref="C4" location="CONSIDERACOES!A1" display="Considerações sobre o cálculo de compostagem"/>
    <hyperlink ref="F4" location="'CALCULO 2M'!A1" display="Cálculo de composto formulado com DOIS materias"/>
    <hyperlink ref="I4" location="'CALCULO 3M'!A1" display="Cálculo de composto formulado com TRÊS materias"/>
    <hyperlink ref="L4" location="TABELA!A1" display="Tabela de materiais"/>
    <hyperlink ref="O4" location="CALCULO!A1" display="Cálculo de misturas"/>
    <hyperlink ref="R4" location="DETERMINACAO!A1" display="Determinação dos valores de densidade úmida e do teor de matéria seca"/>
    <hyperlink ref="U4" location="SOBRE!A1" display="Sobre"/>
    <hyperlink ref="C8" r:id="rId1"/>
    <hyperlink ref="D20" r:id="rId2"/>
    <hyperlink ref="D21" r:id="rId3"/>
  </hyperlink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HOME</vt:lpstr>
      <vt:lpstr>CONSIDERACOES</vt:lpstr>
      <vt:lpstr>CALCULO 2M</vt:lpstr>
      <vt:lpstr>CALCULO 3M</vt:lpstr>
      <vt:lpstr>TABELA</vt:lpstr>
      <vt:lpstr>CALCULO</vt:lpstr>
      <vt:lpstr>DETERMINACAO</vt:lpstr>
      <vt:lpstr>SOBRE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christine.saraiva</dc:creator>
  <cp:lastModifiedBy>Revisor</cp:lastModifiedBy>
  <cp:revision>9</cp:revision>
  <cp:lastPrinted>2018-03-02T17:46:51Z</cp:lastPrinted>
  <dcterms:created xsi:type="dcterms:W3CDTF">2018-02-27T18:00:17Z</dcterms:created>
  <dcterms:modified xsi:type="dcterms:W3CDTF">2021-03-05T14:41:31Z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